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cexposito\Desktop\w\campus\"/>
    </mc:Choice>
  </mc:AlternateContent>
  <xr:revisionPtr revIDLastSave="0" documentId="13_ncr:1_{E0103303-2925-447C-AEC9-B934998A2913}" xr6:coauthVersionLast="36" xr6:coauthVersionMax="47" xr10:uidLastSave="{00000000-0000-0000-0000-000000000000}"/>
  <workbookProtection workbookPassword="CF5E" lockStructure="1"/>
  <bookViews>
    <workbookView xWindow="0" yWindow="0" windowWidth="18570" windowHeight="7230" tabRatio="757" firstSheet="1" activeTab="1" xr2:uid="{BFCACB51-D90B-497A-B97C-7508575E909D}"/>
  </bookViews>
  <sheets>
    <sheet name="calculoCuotas" sheetId="2" state="veryHidden" r:id="rId1"/>
    <sheet name="CALCULADORA" sheetId="16" r:id="rId2"/>
  </sheets>
  <definedNames>
    <definedName name="des_asistenciaCampamento">CALCULADORA!$AE$28</definedName>
    <definedName name="desc_numeroHijos">CALCULADORA!$AE$26</definedName>
    <definedName name="desc_pagoAnticipado">CALCULADORA!$AE$24</definedName>
    <definedName name="descuentoCampamento">calculoCuotas!$P$6</definedName>
    <definedName name="descuentoProntoPago">calculoCuotas!$P$3</definedName>
    <definedName name="DescuentoTrabajadorCampus">calculoCuotas!$P$5</definedName>
    <definedName name="DescuentoTrabajadorViaro">calculoCuotas!$P$4</definedName>
    <definedName name="fechaInscripcion">#REF!</definedName>
    <definedName name="fechaInscripcion_tmp">calculoCuotas!$H$2</definedName>
    <definedName name="fechaProntoPago">calculoCuotas!$P$2</definedName>
    <definedName name="subtotal_calculadora">CALCULADORA!$AE$16</definedName>
    <definedName name="subtotal_campamentoSummerCamp">CALCULADORA!$V$32</definedName>
    <definedName name="subtotal_countryCamp">CALCULADORA!$J$16</definedName>
    <definedName name="subtotal_sportsCamp">CALCULADORA!$J$32</definedName>
    <definedName name="subtotal_summerCamp">CALCULADORA!$V$16</definedName>
    <definedName name="trabajador">calculoCuotas!$K$2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16" l="1"/>
  <c r="J32" i="16"/>
  <c r="J16" i="16"/>
  <c r="T30" i="16" l="1"/>
  <c r="T28" i="16"/>
  <c r="T26" i="16"/>
  <c r="T24" i="16"/>
  <c r="T14" i="16"/>
  <c r="T12" i="16"/>
  <c r="T10" i="16"/>
  <c r="T8" i="16"/>
  <c r="V16" i="16" s="1"/>
  <c r="AE16" i="16" s="1"/>
  <c r="J30" i="16"/>
  <c r="J28" i="16"/>
  <c r="J26" i="16"/>
  <c r="J24" i="16"/>
  <c r="J14" i="16"/>
  <c r="J12" i="16"/>
  <c r="J10" i="16"/>
  <c r="J8" i="16"/>
  <c r="AE28" i="16" l="1" a="1"/>
  <c r="AE28" i="16" s="1"/>
  <c r="Z26" i="16" a="1"/>
  <c r="Z26" i="16" s="1"/>
  <c r="AE24" i="16" l="1"/>
  <c r="Z24" i="16"/>
  <c r="AE26" i="16" l="1"/>
  <c r="AE32" i="16" s="1"/>
  <c r="K21" i="2" l="1"/>
  <c r="H16" i="2"/>
  <c r="J7" i="2"/>
  <c r="J8" i="2"/>
  <c r="J9" i="2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6" i="2"/>
  <c r="K6" i="2" s="1"/>
  <c r="L11" i="2" l="1"/>
  <c r="M11" i="2" s="1"/>
  <c r="L10" i="2"/>
  <c r="M10" i="2" s="1"/>
  <c r="L15" i="2"/>
  <c r="M15" i="2" s="1"/>
  <c r="L14" i="2"/>
  <c r="M14" i="2" s="1"/>
  <c r="L6" i="2"/>
  <c r="M6" i="2" s="1"/>
  <c r="K9" i="2"/>
  <c r="L9" i="2" s="1"/>
  <c r="M9" i="2" s="1"/>
  <c r="K8" i="2"/>
  <c r="L8" i="2" s="1"/>
  <c r="M8" i="2" s="1"/>
  <c r="K7" i="2"/>
  <c r="L7" i="2" s="1"/>
  <c r="M7" i="2" s="1"/>
  <c r="L13" i="2"/>
  <c r="M13" i="2" s="1"/>
  <c r="L12" i="2"/>
  <c r="M12" i="2" s="1"/>
  <c r="M16" i="2" l="1"/>
</calcChain>
</file>

<file path=xl/sharedStrings.xml><?xml version="1.0" encoding="utf-8"?>
<sst xmlns="http://schemas.openxmlformats.org/spreadsheetml/2006/main" count="134" uniqueCount="97">
  <si>
    <t>Días</t>
  </si>
  <si>
    <t>Precio promedio (aprox)</t>
  </si>
  <si>
    <t>Descomptes germans:</t>
  </si>
  <si>
    <t>2 germans: 15%</t>
  </si>
  <si>
    <t>3 germans: 30%</t>
  </si>
  <si>
    <t>4 germans o +: 35%</t>
  </si>
  <si>
    <t>Personal Viaró: 25% descompte</t>
  </si>
  <si>
    <t>Personal Viaró que treballa al Summer Camp: 50% descompte</t>
  </si>
  <si>
    <t>Asistentes Campus</t>
  </si>
  <si>
    <t>Nombre</t>
  </si>
  <si>
    <t>Familia:</t>
  </si>
  <si>
    <t>Al1</t>
  </si>
  <si>
    <t>Al2</t>
  </si>
  <si>
    <t>Al3</t>
  </si>
  <si>
    <t>Precio</t>
  </si>
  <si>
    <t>DescProntoPago</t>
  </si>
  <si>
    <t>Fecha:</t>
  </si>
  <si>
    <t>FechaProntoPago</t>
  </si>
  <si>
    <t>DescuentoProntoPago</t>
  </si>
  <si>
    <t>Hermanos</t>
  </si>
  <si>
    <t>Descuento</t>
  </si>
  <si>
    <t>DescHermanos</t>
  </si>
  <si>
    <t>DescuentoTrabajadorViaro</t>
  </si>
  <si>
    <t>DescuentoTrabajadorCampus</t>
  </si>
  <si>
    <t>Trabajador:</t>
  </si>
  <si>
    <t>(Viaró/Campus)</t>
  </si>
  <si>
    <t>x</t>
  </si>
  <si>
    <t>Descuento 3%</t>
  </si>
  <si>
    <t>x*((100-3)/100)</t>
  </si>
  <si>
    <t>trabajador</t>
  </si>
  <si>
    <t>Total</t>
  </si>
  <si>
    <t>Viaró</t>
  </si>
  <si>
    <t>Semanas</t>
  </si>
  <si>
    <t>Precio Promedio</t>
  </si>
  <si>
    <t>Campamento</t>
  </si>
  <si>
    <t>Asistencia a campamento</t>
  </si>
  <si>
    <t>Subtotal</t>
  </si>
  <si>
    <t>Club</t>
  </si>
  <si>
    <t>Pàdua</t>
  </si>
  <si>
    <t>D'Aran</t>
  </si>
  <si>
    <t>Daumart</t>
  </si>
  <si>
    <t>Curso</t>
  </si>
  <si>
    <t>P2</t>
  </si>
  <si>
    <t>P3</t>
  </si>
  <si>
    <t>P4</t>
  </si>
  <si>
    <t>1º Prim</t>
  </si>
  <si>
    <t>2º Prim</t>
  </si>
  <si>
    <t>3º Prim</t>
  </si>
  <si>
    <t>4º Prim</t>
  </si>
  <si>
    <t>5º Prim</t>
  </si>
  <si>
    <t>6º Prim</t>
  </si>
  <si>
    <t>1º ESO</t>
  </si>
  <si>
    <t>2º ESO</t>
  </si>
  <si>
    <t>3º ESO</t>
  </si>
  <si>
    <t>4º ESO</t>
  </si>
  <si>
    <t>PrecioSportCamp</t>
  </si>
  <si>
    <t>PrecioCamp</t>
  </si>
  <si>
    <t>DescuentoCampamento</t>
  </si>
  <si>
    <t>Deporte</t>
  </si>
  <si>
    <t>Básquet</t>
  </si>
  <si>
    <t>Fútbol</t>
  </si>
  <si>
    <t>Cimal</t>
  </si>
  <si>
    <t>Racó</t>
  </si>
  <si>
    <r>
      <t>COUNTRY CAMP |</t>
    </r>
    <r>
      <rPr>
        <sz val="11"/>
        <color theme="0"/>
        <rFont val="Segoe UI Light"/>
        <charset val="1"/>
      </rPr>
      <t xml:space="preserve"> INFANTIL</t>
    </r>
    <r>
      <rPr>
        <sz val="11"/>
        <color theme="0"/>
        <rFont val="Segoe UI Bold"/>
        <charset val="1"/>
      </rPr>
      <t xml:space="preserve"> </t>
    </r>
  </si>
  <si>
    <r>
      <t>SP SUMMER CAMP |</t>
    </r>
    <r>
      <rPr>
        <sz val="11"/>
        <color theme="0"/>
        <rFont val="Segoe UI Light"/>
        <charset val="1"/>
      </rPr>
      <t xml:space="preserve"> 5º Y 6º</t>
    </r>
    <r>
      <rPr>
        <sz val="11"/>
        <color theme="0"/>
        <rFont val="Segoe UI Bold"/>
        <charset val="1"/>
      </rPr>
      <t xml:space="preserve"> </t>
    </r>
  </si>
  <si>
    <t>Docencia e Investigación, SA | Indicar apellidos en el concepto</t>
  </si>
  <si>
    <t xml:space="preserve">ES62 2100 5731 7802 0023 3503 </t>
  </si>
  <si>
    <t>TOTAL A PAGAR</t>
  </si>
  <si>
    <t>( Marcar con una X )</t>
  </si>
  <si>
    <t>INFORMACIÓN &amp; FECHA</t>
  </si>
  <si>
    <t>DESCUENTOS</t>
  </si>
  <si>
    <t>Imprescindible adjuntar comprobante de transferencia 
al rellenar el formulario de inscripción</t>
  </si>
  <si>
    <r>
      <t>SPORTS CAMP |</t>
    </r>
    <r>
      <rPr>
        <sz val="11"/>
        <color theme="0"/>
        <rFont val="Segoe UI Light"/>
        <charset val="1"/>
      </rPr>
      <t xml:space="preserve"> SECUNDARIA</t>
    </r>
    <r>
      <rPr>
        <sz val="11"/>
        <color theme="0"/>
        <rFont val="Segoe UI Bold"/>
        <charset val="1"/>
      </rPr>
      <t xml:space="preserve"> </t>
    </r>
  </si>
  <si>
    <r>
      <t xml:space="preserve">VIARÓ </t>
    </r>
    <r>
      <rPr>
        <sz val="12"/>
        <color theme="0"/>
        <rFont val="Segoe UI Light"/>
        <charset val="1"/>
      </rPr>
      <t>GLOBAL SCHOOL</t>
    </r>
    <r>
      <rPr>
        <sz val="12"/>
        <color theme="0"/>
        <rFont val="Segoe UI Bold"/>
        <charset val="1"/>
      </rPr>
      <t xml:space="preserve"> </t>
    </r>
  </si>
  <si>
    <r>
      <t>ACTIVIDADES DE VERANO |</t>
    </r>
    <r>
      <rPr>
        <sz val="12"/>
        <color theme="0"/>
        <rFont val="Segoe UI Light"/>
        <charset val="1"/>
      </rPr>
      <t xml:space="preserve"> CALCULADORA DE PRECIOS</t>
    </r>
    <r>
      <rPr>
        <sz val="12"/>
        <color theme="0"/>
        <rFont val="Segoe UI Bold"/>
        <charset val="1"/>
      </rPr>
      <t xml:space="preserve"> </t>
    </r>
  </si>
  <si>
    <t>SI</t>
  </si>
  <si>
    <t>NO</t>
  </si>
  <si>
    <t>50€ descuento si alumno campamento &gt; 2 semanas</t>
  </si>
  <si>
    <t>1º BACH</t>
  </si>
  <si>
    <t>TOTAL SEM</t>
  </si>
  <si>
    <t>1ª</t>
  </si>
  <si>
    <t>2ª</t>
  </si>
  <si>
    <t>3ª</t>
  </si>
  <si>
    <t>4ª</t>
  </si>
  <si>
    <t>Hijo 1</t>
  </si>
  <si>
    <t>Hijo 2</t>
  </si>
  <si>
    <t>Hijo 3</t>
  </si>
  <si>
    <t>Hijo 4</t>
  </si>
  <si>
    <r>
      <t xml:space="preserve">Marcar Semana </t>
    </r>
    <r>
      <rPr>
        <b/>
        <sz val="10"/>
        <color rgb="FFDE960D"/>
        <rFont val="Calibri"/>
        <family val="2"/>
      </rPr>
      <t>→</t>
    </r>
  </si>
  <si>
    <r>
      <t xml:space="preserve">Marcar Semana </t>
    </r>
    <r>
      <rPr>
        <b/>
        <sz val="10"/>
        <color rgb="FF4E8ABC"/>
        <rFont val="Calibri"/>
        <family val="2"/>
      </rPr>
      <t>→</t>
    </r>
  </si>
  <si>
    <r>
      <t xml:space="preserve">Marcar Semana </t>
    </r>
    <r>
      <rPr>
        <b/>
        <sz val="10"/>
        <color rgb="FF46A293"/>
        <rFont val="Calibri"/>
        <family val="2"/>
      </rPr>
      <t>→</t>
    </r>
  </si>
  <si>
    <r>
      <t xml:space="preserve">Marcar Semana </t>
    </r>
    <r>
      <rPr>
        <b/>
        <sz val="10"/>
        <color rgb="FFB2153F"/>
        <rFont val="Calibri"/>
        <family val="2"/>
      </rPr>
      <t>→</t>
    </r>
  </si>
  <si>
    <t xml:space="preserve">SUMMER CAMP | I5 A 4º </t>
  </si>
  <si>
    <t>Preus Campus 2025</t>
  </si>
  <si>
    <t>Antes del 13/5: 3% de descuento</t>
  </si>
  <si>
    <t xml:space="preserve">¿Realizará la transferencia antes del 13 de mayo? </t>
  </si>
  <si>
    <t>I5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</si>
</sst>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\X;\X;\X;\X"/>
    <numFmt numFmtId="165" formatCode="#,##0\ &quot;€&quot;"/>
    <numFmt numFmtId="166" formatCode="#,##0.00\ &quot;€&quot;"/>
  </numFmts>
  <fonts count="65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Segoe UI Semilight"/>
    </font>
    <font>
      <sz val="9"/>
      <color theme="0"/>
      <name val="Segoe UI Semilight"/>
    </font>
    <font>
      <sz val="9"/>
      <color rgb="FFB2153F"/>
      <name val="Segoe UI Semilight"/>
    </font>
    <font>
      <b/>
      <sz val="9"/>
      <color rgb="FFB2153F"/>
      <name val="Segoe UI Bold"/>
    </font>
    <font>
      <sz val="9"/>
      <color rgb="FF091237"/>
      <name val="Segoe UI Semilight"/>
    </font>
    <font>
      <sz val="11"/>
      <color rgb="FFB2153F"/>
      <name val="Segoe UI Semilight"/>
    </font>
    <font>
      <sz val="11"/>
      <color rgb="FFB2153F"/>
      <name val="Segoe UI Bold"/>
    </font>
    <font>
      <sz val="10"/>
      <color rgb="FF091237"/>
      <name val="Segoe UI Semilight"/>
    </font>
    <font>
      <sz val="12"/>
      <color rgb="FFB2153F"/>
      <name val="Segoe UI Bold"/>
    </font>
    <font>
      <sz val="12"/>
      <color rgb="FFB2153F"/>
      <name val="Segoe UI Bold"/>
      <charset val="1"/>
    </font>
    <font>
      <sz val="12"/>
      <color theme="0"/>
      <name val="Segoe UI Bold"/>
      <charset val="1"/>
    </font>
    <font>
      <sz val="12"/>
      <color theme="0"/>
      <name val="Segoe UI Light"/>
      <charset val="1"/>
    </font>
    <font>
      <b/>
      <sz val="11"/>
      <color rgb="FFB2153F"/>
      <name val="Segoe UI Bold"/>
    </font>
    <font>
      <sz val="11"/>
      <color theme="1"/>
      <name val="Segoe UI Semilight"/>
    </font>
    <font>
      <sz val="12"/>
      <color rgb="FF46A293"/>
      <name val="Segoe UI Bold"/>
      <charset val="1"/>
    </font>
    <font>
      <sz val="12"/>
      <color rgb="FFDE960D"/>
      <name val="Segoe UI Bold"/>
      <charset val="1"/>
    </font>
    <font>
      <sz val="9"/>
      <color rgb="FFDE960D"/>
      <name val="Segoe UI Semilight"/>
    </font>
    <font>
      <b/>
      <sz val="11"/>
      <color rgb="FFDE960D"/>
      <name val="Segoe UI Bold"/>
    </font>
    <font>
      <sz val="12"/>
      <color rgb="FF4E8ABC"/>
      <name val="Segoe UI Bold"/>
      <charset val="1"/>
    </font>
    <font>
      <sz val="9"/>
      <color rgb="FF4E8ABC"/>
      <name val="Segoe UI Semilight"/>
    </font>
    <font>
      <b/>
      <sz val="11"/>
      <color rgb="FF4E8ABC"/>
      <name val="Segoe UI Bold"/>
    </font>
    <font>
      <sz val="11"/>
      <color theme="0"/>
      <name val="Segoe UI Bold"/>
      <charset val="1"/>
    </font>
    <font>
      <sz val="11"/>
      <color theme="0"/>
      <name val="Segoe UI Light"/>
      <charset val="1"/>
    </font>
    <font>
      <b/>
      <sz val="11"/>
      <color theme="0"/>
      <name val="Segoe UI Bold"/>
    </font>
    <font>
      <sz val="11"/>
      <color rgb="FF4E8ABC"/>
      <name val="Segoe UI Bold"/>
      <charset val="1"/>
    </font>
    <font>
      <sz val="11"/>
      <color rgb="FFDE960D"/>
      <name val="Segoe UI Semilight"/>
    </font>
    <font>
      <sz val="11"/>
      <color rgb="FF091237"/>
      <name val="Segoe UI Semilight"/>
    </font>
    <font>
      <b/>
      <sz val="11"/>
      <color theme="0" tint="-0.499984740745262"/>
      <name val="Segoe UI Semilight"/>
    </font>
    <font>
      <b/>
      <sz val="9"/>
      <color theme="0" tint="-0.499984740745262"/>
      <name val="Segoe UI Semilight"/>
    </font>
    <font>
      <sz val="11"/>
      <color theme="0"/>
      <name val="Segoe UI Bold"/>
    </font>
    <font>
      <sz val="12"/>
      <color theme="0"/>
      <name val="Segoe UI Bold"/>
    </font>
    <font>
      <sz val="9"/>
      <color theme="1"/>
      <name val="Segoe UI Bold"/>
    </font>
    <font>
      <sz val="11"/>
      <color rgb="FF4E8ABC"/>
      <name val="Segoe UI Bold"/>
    </font>
    <font>
      <sz val="9"/>
      <color rgb="FF46A293"/>
      <name val="Segoe UI Bold"/>
    </font>
    <font>
      <sz val="12"/>
      <color rgb="FF46A293"/>
      <name val="Segoe UI Bold"/>
    </font>
    <font>
      <sz val="11"/>
      <color theme="1"/>
      <name val="Segoe UI Bold"/>
    </font>
    <font>
      <sz val="14"/>
      <color theme="0"/>
      <name val="Segoe UI Bold"/>
      <charset val="1"/>
    </font>
    <font>
      <sz val="11"/>
      <color rgb="FF091237"/>
      <name val="Segoe UI"/>
    </font>
    <font>
      <sz val="10"/>
      <color rgb="FF091237"/>
      <name val="Segoe UI"/>
    </font>
    <font>
      <sz val="12"/>
      <color rgb="FF091237"/>
      <name val="Segoe UI"/>
    </font>
    <font>
      <sz val="9"/>
      <color rgb="FF091237"/>
      <name val="Segoe UI"/>
    </font>
    <font>
      <sz val="11"/>
      <color theme="1"/>
      <name val="Segoe UI"/>
    </font>
    <font>
      <b/>
      <sz val="11"/>
      <color rgb="FFB2153F"/>
      <name val="Segoe UI"/>
    </font>
    <font>
      <sz val="10"/>
      <color rgb="FFB2153F"/>
      <name val="Segoe UI"/>
    </font>
    <font>
      <sz val="11"/>
      <color rgb="FF091237"/>
      <name val="Segoe UI Semilight"/>
      <family val="2"/>
    </font>
    <font>
      <sz val="11"/>
      <color rgb="FF46A293"/>
      <name val="Segoe UI"/>
      <family val="2"/>
    </font>
    <font>
      <sz val="11"/>
      <color rgb="FFB2153F"/>
      <name val="Segoe UI"/>
      <family val="2"/>
    </font>
    <font>
      <b/>
      <sz val="10"/>
      <color rgb="FF4E8ABC"/>
      <name val="Segoe UI Bold"/>
    </font>
    <font>
      <sz val="11"/>
      <color rgb="FF4E8ABC"/>
      <name val="Segoe UI"/>
      <family val="2"/>
    </font>
    <font>
      <sz val="11"/>
      <color rgb="FFDE960D"/>
      <name val="Segoe UI"/>
      <family val="2"/>
    </font>
    <font>
      <b/>
      <sz val="11"/>
      <color rgb="FF46A293"/>
      <name val="Segoe UI Bold"/>
    </font>
    <font>
      <b/>
      <sz val="10"/>
      <color rgb="FFDE960D"/>
      <name val="Segoe UI Bold"/>
    </font>
    <font>
      <b/>
      <sz val="10"/>
      <color rgb="FF46A293"/>
      <name val="Segoe UI Bold"/>
    </font>
    <font>
      <b/>
      <sz val="10"/>
      <color rgb="FFB2153F"/>
      <name val="Segoe UI Semilight"/>
      <family val="2"/>
    </font>
    <font>
      <b/>
      <sz val="10"/>
      <color rgb="FFDE960D"/>
      <name val="Calibri"/>
      <family val="2"/>
    </font>
    <font>
      <b/>
      <sz val="10"/>
      <color rgb="FF4E8ABC"/>
      <name val="Calibri"/>
      <family val="2"/>
    </font>
    <font>
      <b/>
      <sz val="10"/>
      <color rgb="FF46A293"/>
      <name val="Calibri"/>
      <family val="2"/>
    </font>
    <font>
      <b/>
      <sz val="10"/>
      <color rgb="FFB2153F"/>
      <name val="Segoe UI Bold"/>
    </font>
    <font>
      <b/>
      <sz val="10"/>
      <color rgb="FFB2153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2153F"/>
        <bgColor indexed="64"/>
      </patternFill>
    </fill>
    <fill>
      <patternFill patternType="solid">
        <fgColor rgb="FF46A293"/>
        <bgColor indexed="64"/>
      </patternFill>
    </fill>
    <fill>
      <patternFill patternType="solid">
        <fgColor rgb="FF4E8ABC"/>
        <bgColor indexed="64"/>
      </patternFill>
    </fill>
    <fill>
      <patternFill patternType="solid">
        <fgColor rgb="FFDE960D"/>
        <bgColor indexed="64"/>
      </patternFill>
    </fill>
    <fill>
      <patternFill patternType="solid">
        <fgColor rgb="FF091237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D4D4D4"/>
      </left>
      <right/>
      <top/>
      <bottom/>
      <diagonal/>
    </border>
    <border>
      <left/>
      <right style="medium">
        <color rgb="FFD4D4D4"/>
      </right>
      <top/>
      <bottom/>
      <diagonal/>
    </border>
    <border>
      <left style="medium">
        <color rgb="FFD4D4D4"/>
      </left>
      <right/>
      <top/>
      <bottom style="medium">
        <color rgb="FFD4D4D4"/>
      </bottom>
      <diagonal/>
    </border>
    <border>
      <left/>
      <right/>
      <top/>
      <bottom style="medium">
        <color rgb="FFD4D4D4"/>
      </bottom>
      <diagonal/>
    </border>
    <border>
      <left style="medium">
        <color rgb="FFD4D4D4"/>
      </left>
      <right/>
      <top style="medium">
        <color rgb="FFD4D4D4"/>
      </top>
      <bottom/>
      <diagonal/>
    </border>
    <border>
      <left/>
      <right/>
      <top style="medium">
        <color rgb="FFD4D4D4"/>
      </top>
      <bottom/>
      <diagonal/>
    </border>
    <border>
      <left/>
      <right style="medium">
        <color rgb="FFD4D4D4"/>
      </right>
      <top style="medium">
        <color rgb="FFD4D4D4"/>
      </top>
      <bottom/>
      <diagonal/>
    </border>
    <border>
      <left style="thin">
        <color rgb="FFB2153F"/>
      </left>
      <right style="thin">
        <color rgb="FFB2153F"/>
      </right>
      <top style="thin">
        <color rgb="FFB2153F"/>
      </top>
      <bottom style="thin">
        <color rgb="FFB2153F"/>
      </bottom>
      <diagonal/>
    </border>
    <border>
      <left style="medium">
        <color rgb="FFB2153F"/>
      </left>
      <right/>
      <top/>
      <bottom/>
      <diagonal/>
    </border>
    <border>
      <left/>
      <right style="medium">
        <color rgb="FFB2153F"/>
      </right>
      <top/>
      <bottom/>
      <diagonal/>
    </border>
    <border>
      <left style="medium">
        <color rgb="FFB2153F"/>
      </left>
      <right/>
      <top/>
      <bottom style="medium">
        <color rgb="FFB2153F"/>
      </bottom>
      <diagonal/>
    </border>
    <border>
      <left/>
      <right/>
      <top/>
      <bottom style="medium">
        <color rgb="FFB2153F"/>
      </bottom>
      <diagonal/>
    </border>
    <border>
      <left/>
      <right style="medium">
        <color rgb="FFB2153F"/>
      </right>
      <top/>
      <bottom style="medium">
        <color rgb="FFB2153F"/>
      </bottom>
      <diagonal/>
    </border>
    <border>
      <left style="medium">
        <color rgb="FFB2153F"/>
      </left>
      <right/>
      <top style="medium">
        <color rgb="FFB2153F"/>
      </top>
      <bottom/>
      <diagonal/>
    </border>
    <border>
      <left/>
      <right/>
      <top style="medium">
        <color rgb="FFB2153F"/>
      </top>
      <bottom/>
      <diagonal/>
    </border>
    <border>
      <left/>
      <right style="medium">
        <color rgb="FFB2153F"/>
      </right>
      <top style="medium">
        <color rgb="FFB2153F"/>
      </top>
      <bottom/>
      <diagonal/>
    </border>
    <border>
      <left style="thin">
        <color rgb="FF46A293"/>
      </left>
      <right style="thin">
        <color rgb="FF46A293"/>
      </right>
      <top style="thin">
        <color rgb="FF46A293"/>
      </top>
      <bottom style="thin">
        <color rgb="FF46A293"/>
      </bottom>
      <diagonal/>
    </border>
    <border>
      <left style="thin">
        <color rgb="FF4E8ABC"/>
      </left>
      <right style="thin">
        <color rgb="FF4E8ABC"/>
      </right>
      <top style="thin">
        <color rgb="FF4E8ABC"/>
      </top>
      <bottom style="thin">
        <color rgb="FF4E8ABC"/>
      </bottom>
      <diagonal/>
    </border>
    <border>
      <left style="thin">
        <color rgb="FFDE960D"/>
      </left>
      <right style="thin">
        <color rgb="FFDE960D"/>
      </right>
      <top style="thin">
        <color rgb="FFDE960D"/>
      </top>
      <bottom style="thin">
        <color rgb="FFDE960D"/>
      </bottom>
      <diagonal/>
    </border>
    <border>
      <left style="medium">
        <color rgb="FF46A293"/>
      </left>
      <right/>
      <top style="medium">
        <color rgb="FF46A293"/>
      </top>
      <bottom/>
      <diagonal/>
    </border>
    <border>
      <left/>
      <right/>
      <top style="medium">
        <color rgb="FF46A293"/>
      </top>
      <bottom/>
      <diagonal/>
    </border>
    <border>
      <left/>
      <right style="medium">
        <color rgb="FF46A293"/>
      </right>
      <top style="medium">
        <color rgb="FF46A293"/>
      </top>
      <bottom/>
      <diagonal/>
    </border>
    <border>
      <left style="medium">
        <color rgb="FF46A293"/>
      </left>
      <right/>
      <top/>
      <bottom/>
      <diagonal/>
    </border>
    <border>
      <left/>
      <right style="medium">
        <color rgb="FF46A293"/>
      </right>
      <top/>
      <bottom/>
      <diagonal/>
    </border>
    <border>
      <left style="medium">
        <color rgb="FF46A293"/>
      </left>
      <right/>
      <top/>
      <bottom style="medium">
        <color rgb="FF46A293"/>
      </bottom>
      <diagonal/>
    </border>
    <border>
      <left/>
      <right/>
      <top/>
      <bottom style="medium">
        <color rgb="FF46A293"/>
      </bottom>
      <diagonal/>
    </border>
    <border>
      <left/>
      <right style="medium">
        <color rgb="FF46A293"/>
      </right>
      <top/>
      <bottom style="medium">
        <color rgb="FF46A293"/>
      </bottom>
      <diagonal/>
    </border>
    <border>
      <left style="medium">
        <color rgb="FF4E8ABC"/>
      </left>
      <right/>
      <top style="medium">
        <color rgb="FF4E8ABC"/>
      </top>
      <bottom/>
      <diagonal/>
    </border>
    <border>
      <left/>
      <right/>
      <top style="medium">
        <color rgb="FF4E8ABC"/>
      </top>
      <bottom/>
      <diagonal/>
    </border>
    <border>
      <left/>
      <right style="medium">
        <color rgb="FF4E8ABC"/>
      </right>
      <top style="medium">
        <color rgb="FF4E8ABC"/>
      </top>
      <bottom/>
      <diagonal/>
    </border>
    <border>
      <left style="medium">
        <color rgb="FF4E8ABC"/>
      </left>
      <right/>
      <top/>
      <bottom/>
      <diagonal/>
    </border>
    <border>
      <left/>
      <right style="medium">
        <color rgb="FF4E8ABC"/>
      </right>
      <top/>
      <bottom/>
      <diagonal/>
    </border>
    <border>
      <left style="medium">
        <color rgb="FF4E8ABC"/>
      </left>
      <right/>
      <top/>
      <bottom style="medium">
        <color rgb="FF4E8ABC"/>
      </bottom>
      <diagonal/>
    </border>
    <border>
      <left/>
      <right/>
      <top/>
      <bottom style="medium">
        <color rgb="FF4E8ABC"/>
      </bottom>
      <diagonal/>
    </border>
    <border>
      <left/>
      <right style="medium">
        <color rgb="FF4E8ABC"/>
      </right>
      <top/>
      <bottom style="medium">
        <color rgb="FF4E8ABC"/>
      </bottom>
      <diagonal/>
    </border>
    <border>
      <left style="medium">
        <color rgb="FFDE960D"/>
      </left>
      <right/>
      <top style="medium">
        <color rgb="FFDE960D"/>
      </top>
      <bottom/>
      <diagonal/>
    </border>
    <border>
      <left/>
      <right/>
      <top style="medium">
        <color rgb="FFDE960D"/>
      </top>
      <bottom/>
      <diagonal/>
    </border>
    <border>
      <left/>
      <right style="medium">
        <color rgb="FFDE960D"/>
      </right>
      <top style="medium">
        <color rgb="FFDE960D"/>
      </top>
      <bottom/>
      <diagonal/>
    </border>
    <border>
      <left style="medium">
        <color rgb="FFDE960D"/>
      </left>
      <right/>
      <top/>
      <bottom/>
      <diagonal/>
    </border>
    <border>
      <left/>
      <right style="medium">
        <color rgb="FFDE960D"/>
      </right>
      <top/>
      <bottom/>
      <diagonal/>
    </border>
    <border>
      <left style="medium">
        <color rgb="FFDE960D"/>
      </left>
      <right/>
      <top/>
      <bottom style="medium">
        <color rgb="FFDE960D"/>
      </bottom>
      <diagonal/>
    </border>
    <border>
      <left/>
      <right/>
      <top/>
      <bottom style="medium">
        <color rgb="FFDE960D"/>
      </bottom>
      <diagonal/>
    </border>
    <border>
      <left/>
      <right style="medium">
        <color rgb="FFDE960D"/>
      </right>
      <top/>
      <bottom style="medium">
        <color rgb="FFDE960D"/>
      </bottom>
      <diagonal/>
    </border>
    <border>
      <left style="medium">
        <color rgb="FF091237"/>
      </left>
      <right/>
      <top style="medium">
        <color rgb="FF091237"/>
      </top>
      <bottom/>
      <diagonal/>
    </border>
    <border>
      <left/>
      <right/>
      <top style="medium">
        <color rgb="FF091237"/>
      </top>
      <bottom/>
      <diagonal/>
    </border>
    <border>
      <left/>
      <right style="medium">
        <color rgb="FF091237"/>
      </right>
      <top style="medium">
        <color rgb="FF091237"/>
      </top>
      <bottom/>
      <diagonal/>
    </border>
    <border>
      <left style="medium">
        <color rgb="FF091237"/>
      </left>
      <right/>
      <top/>
      <bottom/>
      <diagonal/>
    </border>
    <border>
      <left/>
      <right style="medium">
        <color rgb="FF091237"/>
      </right>
      <top/>
      <bottom/>
      <diagonal/>
    </border>
    <border>
      <left style="medium">
        <color rgb="FF091237"/>
      </left>
      <right/>
      <top/>
      <bottom style="medium">
        <color rgb="FF091237"/>
      </bottom>
      <diagonal/>
    </border>
    <border>
      <left/>
      <right/>
      <top/>
      <bottom style="medium">
        <color rgb="FF091237"/>
      </bottom>
      <diagonal/>
    </border>
    <border>
      <left/>
      <right style="medium">
        <color rgb="FF091237"/>
      </right>
      <top/>
      <bottom style="medium">
        <color rgb="FF091237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NumberFormat="1"/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6" borderId="48" xfId="0" applyFont="1" applyFill="1" applyBorder="1" applyAlignment="1" applyProtection="1">
      <alignment vertical="center"/>
    </xf>
    <xf numFmtId="0" fontId="16" fillId="6" borderId="49" xfId="0" applyFont="1" applyFill="1" applyBorder="1" applyAlignment="1" applyProtection="1">
      <alignment vertical="center"/>
    </xf>
    <xf numFmtId="0" fontId="42" fillId="6" borderId="49" xfId="0" applyFont="1" applyFill="1" applyBorder="1" applyAlignment="1" applyProtection="1">
      <alignment vertical="center"/>
    </xf>
    <xf numFmtId="0" fontId="7" fillId="6" borderId="49" xfId="0" applyFont="1" applyFill="1" applyBorder="1" applyAlignment="1" applyProtection="1">
      <alignment vertical="center"/>
    </xf>
    <xf numFmtId="0" fontId="7" fillId="6" borderId="49" xfId="0" applyFont="1" applyFill="1" applyBorder="1" applyAlignment="1" applyProtection="1">
      <alignment horizontal="center" vertical="center"/>
    </xf>
    <xf numFmtId="0" fontId="6" fillId="6" borderId="49" xfId="0" applyFont="1" applyFill="1" applyBorder="1" applyAlignment="1" applyProtection="1">
      <alignment horizontal="center" vertical="center"/>
    </xf>
    <xf numFmtId="0" fontId="6" fillId="6" borderId="49" xfId="0" applyFont="1" applyFill="1" applyBorder="1" applyAlignment="1" applyProtection="1">
      <alignment vertical="center"/>
    </xf>
    <xf numFmtId="0" fontId="16" fillId="6" borderId="49" xfId="0" applyFont="1" applyFill="1" applyBorder="1" applyAlignment="1" applyProtection="1">
      <alignment horizontal="right" vertical="center"/>
    </xf>
    <xf numFmtId="0" fontId="6" fillId="6" borderId="50" xfId="0" applyFont="1" applyFill="1" applyBorder="1" applyAlignment="1" applyProtection="1">
      <alignment vertical="center"/>
    </xf>
    <xf numFmtId="0" fontId="6" fillId="7" borderId="51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horizontal="center" vertical="center"/>
    </xf>
    <xf numFmtId="0" fontId="6" fillId="7" borderId="52" xfId="0" applyFont="1" applyFill="1" applyBorder="1" applyAlignment="1" applyProtection="1">
      <alignment vertical="center"/>
    </xf>
    <xf numFmtId="0" fontId="19" fillId="7" borderId="51" xfId="0" applyFont="1" applyFill="1" applyBorder="1" applyAlignment="1" applyProtection="1">
      <alignment vertical="center"/>
    </xf>
    <xf numFmtId="0" fontId="19" fillId="3" borderId="24" xfId="0" applyFont="1" applyFill="1" applyBorder="1" applyAlignment="1" applyProtection="1">
      <alignment vertical="center"/>
    </xf>
    <xf numFmtId="0" fontId="27" fillId="3" borderId="25" xfId="0" applyFont="1" applyFill="1" applyBorder="1" applyAlignment="1" applyProtection="1">
      <alignment vertical="center"/>
    </xf>
    <xf numFmtId="0" fontId="19" fillId="3" borderId="26" xfId="0" applyFont="1" applyFill="1" applyBorder="1" applyAlignment="1" applyProtection="1">
      <alignment vertical="center"/>
    </xf>
    <xf numFmtId="0" fontId="19" fillId="7" borderId="0" xfId="0" applyFont="1" applyFill="1" applyBorder="1" applyAlignment="1" applyProtection="1">
      <alignment vertical="center"/>
    </xf>
    <xf numFmtId="0" fontId="19" fillId="4" borderId="32" xfId="0" applyFont="1" applyFill="1" applyBorder="1" applyAlignment="1" applyProtection="1">
      <alignment vertical="center"/>
    </xf>
    <xf numFmtId="0" fontId="27" fillId="4" borderId="33" xfId="0" applyFont="1" applyFill="1" applyBorder="1" applyAlignment="1" applyProtection="1">
      <alignment vertical="center"/>
    </xf>
    <xf numFmtId="0" fontId="30" fillId="4" borderId="33" xfId="0" applyFont="1" applyFill="1" applyBorder="1" applyAlignment="1" applyProtection="1">
      <alignment vertical="center"/>
    </xf>
    <xf numFmtId="0" fontId="29" fillId="4" borderId="33" xfId="0" applyFont="1" applyFill="1" applyBorder="1" applyAlignment="1" applyProtection="1">
      <alignment horizontal="center" vertical="center"/>
    </xf>
    <xf numFmtId="0" fontId="19" fillId="4" borderId="34" xfId="0" applyFont="1" applyFill="1" applyBorder="1" applyAlignment="1" applyProtection="1">
      <alignment vertical="center"/>
    </xf>
    <xf numFmtId="0" fontId="19" fillId="2" borderId="18" xfId="0" applyFont="1" applyFill="1" applyBorder="1" applyAlignment="1" applyProtection="1">
      <alignment vertical="center"/>
    </xf>
    <xf numFmtId="0" fontId="35" fillId="2" borderId="19" xfId="0" applyFont="1" applyFill="1" applyBorder="1" applyAlignment="1" applyProtection="1">
      <alignment vertical="center"/>
    </xf>
    <xf numFmtId="0" fontId="27" fillId="2" borderId="19" xfId="0" applyFont="1" applyFill="1" applyBorder="1" applyAlignment="1" applyProtection="1">
      <alignment vertical="center"/>
    </xf>
    <xf numFmtId="0" fontId="30" fillId="2" borderId="19" xfId="0" applyFont="1" applyFill="1" applyBorder="1" applyAlignment="1" applyProtection="1">
      <alignment vertical="center"/>
    </xf>
    <xf numFmtId="0" fontId="19" fillId="2" borderId="20" xfId="0" applyFont="1" applyFill="1" applyBorder="1" applyAlignment="1" applyProtection="1">
      <alignment vertical="center"/>
    </xf>
    <xf numFmtId="0" fontId="19" fillId="7" borderId="52" xfId="0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35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indent="1"/>
    </xf>
    <xf numFmtId="0" fontId="8" fillId="7" borderId="51" xfId="0" applyFont="1" applyFill="1" applyBorder="1" applyAlignment="1" applyProtection="1">
      <alignment vertical="center"/>
    </xf>
    <xf numFmtId="0" fontId="8" fillId="0" borderId="27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8" fillId="0" borderId="28" xfId="0" applyFont="1" applyFill="1" applyBorder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8" fillId="0" borderId="3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right" vertical="center"/>
    </xf>
    <xf numFmtId="0" fontId="8" fillId="0" borderId="36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 indent="1"/>
    </xf>
    <xf numFmtId="0" fontId="8" fillId="0" borderId="14" xfId="0" applyFont="1" applyFill="1" applyBorder="1" applyAlignment="1" applyProtection="1">
      <alignment vertical="center"/>
    </xf>
    <xf numFmtId="0" fontId="8" fillId="7" borderId="52" xfId="0" applyFont="1" applyFill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2" borderId="18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27" fillId="5" borderId="40" xfId="0" applyFont="1" applyFill="1" applyBorder="1" applyAlignment="1" applyProtection="1">
      <alignment horizontal="left" vertical="center" indent="1"/>
    </xf>
    <xf numFmtId="0" fontId="27" fillId="5" borderId="41" xfId="0" applyFont="1" applyFill="1" applyBorder="1" applyAlignment="1" applyProtection="1">
      <alignment vertical="center"/>
    </xf>
    <xf numFmtId="0" fontId="30" fillId="5" borderId="41" xfId="0" applyFont="1" applyFill="1" applyBorder="1" applyAlignment="1" applyProtection="1">
      <alignment vertical="center"/>
    </xf>
    <xf numFmtId="0" fontId="27" fillId="5" borderId="41" xfId="0" applyFont="1" applyFill="1" applyBorder="1" applyAlignment="1" applyProtection="1">
      <alignment horizontal="center" vertical="center"/>
    </xf>
    <xf numFmtId="0" fontId="6" fillId="5" borderId="42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vertical="center"/>
    </xf>
    <xf numFmtId="0" fontId="6" fillId="0" borderId="44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7" fontId="10" fillId="0" borderId="0" xfId="0" applyNumberFormat="1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 indent="1"/>
    </xf>
    <xf numFmtId="0" fontId="33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indent="1"/>
    </xf>
    <xf numFmtId="0" fontId="34" fillId="0" borderId="0" xfId="0" applyFont="1" applyBorder="1" applyAlignment="1" applyProtection="1">
      <alignment vertical="center"/>
    </xf>
    <xf numFmtId="166" fontId="46" fillId="0" borderId="0" xfId="0" applyNumberFormat="1" applyFont="1" applyBorder="1" applyAlignment="1" applyProtection="1">
      <alignment horizontal="right" vertical="center" indent="1"/>
    </xf>
    <xf numFmtId="0" fontId="18" fillId="0" borderId="0" xfId="0" applyFont="1" applyBorder="1" applyAlignment="1" applyProtection="1">
      <alignment horizontal="left" vertical="center" indent="1"/>
    </xf>
    <xf numFmtId="0" fontId="37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vertical="center"/>
    </xf>
    <xf numFmtId="0" fontId="6" fillId="0" borderId="45" xfId="0" applyFont="1" applyBorder="1" applyAlignment="1" applyProtection="1">
      <alignment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vertical="center"/>
    </xf>
    <xf numFmtId="0" fontId="6" fillId="0" borderId="47" xfId="0" applyFont="1" applyBorder="1" applyAlignment="1" applyProtection="1">
      <alignment vertical="center"/>
    </xf>
    <xf numFmtId="0" fontId="6" fillId="7" borderId="53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horizontal="center" vertical="center"/>
    </xf>
    <xf numFmtId="0" fontId="6" fillId="7" borderId="55" xfId="0" applyFont="1" applyFill="1" applyBorder="1" applyAlignment="1" applyProtection="1">
      <alignment vertical="center"/>
    </xf>
    <xf numFmtId="0" fontId="43" fillId="0" borderId="22" xfId="0" applyNumberFormat="1" applyFont="1" applyFill="1" applyBorder="1" applyAlignment="1" applyProtection="1">
      <alignment horizontal="center" vertical="center"/>
      <protection locked="0"/>
    </xf>
    <xf numFmtId="164" fontId="50" fillId="0" borderId="12" xfId="0" applyNumberFormat="1" applyFont="1" applyFill="1" applyBorder="1" applyAlignment="1" applyProtection="1">
      <alignment horizontal="center" vertical="center"/>
      <protection locked="0"/>
    </xf>
    <xf numFmtId="165" fontId="20" fillId="0" borderId="21" xfId="0" applyNumberFormat="1" applyFont="1" applyFill="1" applyBorder="1" applyAlignment="1" applyProtection="1">
      <alignment horizontal="center" vertical="center"/>
      <protection hidden="1"/>
    </xf>
    <xf numFmtId="165" fontId="15" fillId="0" borderId="12" xfId="0" applyNumberFormat="1" applyFont="1" applyFill="1" applyBorder="1" applyAlignment="1" applyProtection="1">
      <alignment horizontal="center" vertical="center"/>
      <protection hidden="1"/>
    </xf>
    <xf numFmtId="165" fontId="21" fillId="0" borderId="23" xfId="0" applyNumberFormat="1" applyFont="1" applyFill="1" applyBorder="1" applyAlignment="1" applyProtection="1">
      <alignment horizontal="center" vertical="center"/>
      <protection hidden="1"/>
    </xf>
    <xf numFmtId="165" fontId="24" fillId="0" borderId="22" xfId="0" applyNumberFormat="1" applyFont="1" applyFill="1" applyBorder="1" applyAlignment="1" applyProtection="1">
      <alignment horizontal="center" vertical="center"/>
      <protection hidden="1"/>
    </xf>
    <xf numFmtId="165" fontId="45" fillId="0" borderId="12" xfId="0" applyNumberFormat="1" applyFont="1" applyFill="1" applyBorder="1" applyAlignment="1" applyProtection="1">
      <alignment horizontal="center" vertical="center"/>
      <protection hidden="1"/>
    </xf>
    <xf numFmtId="166" fontId="43" fillId="0" borderId="12" xfId="0" applyNumberFormat="1" applyFont="1" applyFill="1" applyBorder="1" applyAlignment="1" applyProtection="1">
      <alignment horizontal="right" vertical="center" indent="1"/>
      <protection hidden="1"/>
    </xf>
    <xf numFmtId="7" fontId="36" fillId="2" borderId="0" xfId="0" applyNumberFormat="1" applyFont="1" applyFill="1" applyBorder="1" applyAlignment="1" applyProtection="1">
      <alignment horizontal="center" vertical="center"/>
      <protection hidden="1"/>
    </xf>
    <xf numFmtId="0" fontId="51" fillId="0" borderId="21" xfId="0" applyNumberFormat="1" applyFont="1" applyFill="1" applyBorder="1" applyAlignment="1" applyProtection="1">
      <alignment horizontal="center" vertical="center"/>
      <protection hidden="1"/>
    </xf>
    <xf numFmtId="164" fontId="51" fillId="0" borderId="2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</xf>
    <xf numFmtId="164" fontId="52" fillId="0" borderId="12" xfId="0" applyNumberFormat="1" applyFont="1" applyFill="1" applyBorder="1" applyAlignment="1" applyProtection="1">
      <alignment horizontal="center" vertical="center"/>
      <protection locked="0"/>
    </xf>
    <xf numFmtId="0" fontId="52" fillId="0" borderId="12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</xf>
    <xf numFmtId="0" fontId="54" fillId="0" borderId="22" xfId="0" applyNumberFormat="1" applyFont="1" applyFill="1" applyBorder="1" applyAlignment="1" applyProtection="1">
      <alignment horizontal="center" vertical="center"/>
      <protection hidden="1"/>
    </xf>
    <xf numFmtId="164" fontId="54" fillId="0" borderId="22" xfId="0" applyNumberFormat="1" applyFont="1" applyFill="1" applyBorder="1" applyAlignment="1" applyProtection="1">
      <alignment horizontal="center" vertical="center"/>
      <protection locked="0"/>
    </xf>
    <xf numFmtId="164" fontId="55" fillId="0" borderId="23" xfId="0" applyNumberFormat="1" applyFont="1" applyFill="1" applyBorder="1" applyAlignment="1" applyProtection="1">
      <alignment horizontal="center" vertical="center"/>
      <protection locked="0"/>
    </xf>
    <xf numFmtId="0" fontId="55" fillId="0" borderId="23" xfId="0" applyNumberFormat="1" applyFont="1" applyFill="1" applyBorder="1" applyAlignment="1" applyProtection="1">
      <alignment horizontal="center" vertical="center"/>
      <protection locked="0"/>
    </xf>
    <xf numFmtId="0" fontId="55" fillId="0" borderId="23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left" vertical="center"/>
    </xf>
    <xf numFmtId="0" fontId="53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59" fillId="0" borderId="0" xfId="0" applyFont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57" fillId="0" borderId="0" xfId="0" applyFont="1" applyFill="1" applyBorder="1" applyAlignment="1" applyProtection="1">
      <alignment horizontal="right" vertical="center"/>
    </xf>
    <xf numFmtId="0" fontId="53" fillId="0" borderId="0" xfId="0" applyFont="1" applyFill="1" applyBorder="1" applyAlignment="1" applyProtection="1">
      <alignment horizontal="right" vertical="center"/>
    </xf>
    <xf numFmtId="0" fontId="58" fillId="0" borderId="0" xfId="0" applyFont="1" applyFill="1" applyBorder="1" applyAlignment="1" applyProtection="1">
      <alignment horizontal="right" vertical="center"/>
    </xf>
    <xf numFmtId="0" fontId="63" fillId="0" borderId="0" xfId="0" applyFont="1" applyFill="1" applyBorder="1" applyAlignment="1" applyProtection="1">
      <alignment horizontal="right" vertical="center"/>
    </xf>
    <xf numFmtId="0" fontId="56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right" vertical="center"/>
    </xf>
    <xf numFmtId="0" fontId="41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outline="0">
        <top style="medium">
          <color rgb="FFD4D4D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rgb="FFD4D4D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D4D4D4"/>
        </left>
        <right style="medium">
          <color rgb="FFD4D4D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B2153F"/>
      <color rgb="FFDE960D"/>
      <color rgb="FF4E8ABC"/>
      <color rgb="FF46A293"/>
      <color rgb="FF091237"/>
      <color rgb="FFEAADB9"/>
      <color rgb="FFF2DCDB"/>
      <color rgb="FFF2D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78FDAE-B98A-4D08-8C46-537DC2C4A415}" name="tAlumnos" displayName="tAlumnos" ref="G5:M16" totalsRowCount="1">
  <autoFilter ref="G5:M15" xr:uid="{76F088B0-4ADB-450D-B211-BFF187DEBEA4}"/>
  <tableColumns count="7">
    <tableColumn id="1" xr3:uid="{AAAB5B61-007F-48B0-98AE-38B7F6DC88F6}" name="Asistentes Campus" totalsRowLabel="Total"/>
    <tableColumn id="2" xr3:uid="{0E9A3CFE-9988-4BFD-A66B-E58554DBCF30}" name="Nombre" totalsRowFunction="count"/>
    <tableColumn id="3" xr3:uid="{06B0A85A-B288-4FDD-ACF6-4441C290CED9}" name="Días"/>
    <tableColumn id="4" xr3:uid="{737307D2-2134-46FD-9504-A27D7E7CD58A}" name="Precio" dataDxfId="15">
      <calculatedColumnFormula>IFERROR(INDEX(tPreciosSummerCamp[PrecioCamp],MATCH(tAlumnos[[#This Row],[Días]],tPreciosSummerCamp[Semanas],0)),0)</calculatedColumnFormula>
    </tableColumn>
    <tableColumn id="5" xr3:uid="{0E19C976-C263-4895-A8A7-37CDA64938E5}" name="DescProntoPago" dataDxfId="14">
      <calculatedColumnFormula>IF(fechaInscripcion_tmp&lt;=fechaProntoPago,tAlumnos[[#This Row],[Precio]]*((100-descuentoProntoPago)/100),tAlumnos[[#This Row],[Precio]])</calculatedColumnFormula>
    </tableColumn>
    <tableColumn id="6" xr3:uid="{6EDA4D77-E5DE-4B51-9A17-210CE92432AB}" name="DescHermanos" dataDxfId="13">
      <calculatedColumnFormula>tAlumnos[[#This Row],[DescProntoPago]]*((100-INDEX(tDescuentoHermanos[Descuento],MATCH(COUNTA(tAlumnos[Nombre]),tDescuentoHermanos[Hermanos],1)))/100)</calculatedColumnFormula>
    </tableColumn>
    <tableColumn id="7" xr3:uid="{0F9A2856-2127-4866-89D9-F2BFA2D4CCE1}" name="trabajador" totalsRowFunction="sum" dataDxfId="12">
      <calculatedColumnFormula>tAlumnos[[#This Row],[DescHermanos]]*((100-_xlfn.SWITCH(trabajador,"Viaró",DescuentoTrabajadorViaro,"Campus",DescuentoTrabajadorCampus,0))/100)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F9BF9C-0D57-4E97-A699-650AB1AB9428}" name="tPreciosSummerCamp" displayName="tPreciosSummerCamp" ref="A3:C8" totalsRowShown="0" headerRowDxfId="11" dataDxfId="9" headerRowBorderDxfId="10" tableBorderDxfId="8">
  <autoFilter ref="A3:C8" xr:uid="{5FE6128C-CD66-4A3D-BB26-B5430364F96B}"/>
  <tableColumns count="3">
    <tableColumn id="1" xr3:uid="{182B5A4D-B0F2-41C7-A944-DBA3FB328FF4}" name="Semanas" dataDxfId="7"/>
    <tableColumn id="2" xr3:uid="{7E6CF6EF-CAD3-44E2-87B5-A54665762254}" name="PrecioCamp" dataDxfId="6"/>
    <tableColumn id="3" xr3:uid="{7A975D7E-528C-40DF-86AF-095422C086C2}" name="Precio promedio (aprox)" dataDxfId="5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3065A8-B530-49B2-8131-24881E544A4A}" name="tDescuentoHermanos" displayName="tDescuentoHermanos" ref="A20:B24" totalsRowShown="0">
  <autoFilter ref="A20:B24" xr:uid="{13C6E98A-6F34-428F-9B12-CD86D6A6C876}"/>
  <sortState ref="A21:B24">
    <sortCondition ref="A20:A24"/>
  </sortState>
  <tableColumns count="2">
    <tableColumn id="1" xr3:uid="{B391260E-1705-463F-A8F3-1D8BCD405B2C}" name="Hermanos"/>
    <tableColumn id="2" xr3:uid="{0B3A60B2-3C97-46B4-B1FA-47FD6A46C6CF}" name="Descuento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FBDE3E-D423-4F40-BBEB-AA19BD8BEB70}" name="tPreciosCampusDeportivo" displayName="tPreciosCampusDeportivo" ref="A26:C31" totalsRowShown="0">
  <autoFilter ref="A26:C31" xr:uid="{E80BCB8A-959D-47B2-BDEE-639D81AE119E}"/>
  <tableColumns count="3">
    <tableColumn id="1" xr3:uid="{0D1C0967-4BE6-48DC-92F7-3DB22BAF11FA}" name="Semanas"/>
    <tableColumn id="2" xr3:uid="{A53EA340-232E-4A6C-83CA-1A9C6447F398}" name="PrecioSportCamp"/>
    <tableColumn id="3" xr3:uid="{55208BA3-B897-4DD2-8634-B6E12DB0682F}" name="Precio Promedio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4BD12D0-51A8-4E28-8265-51A4691FD860}" name="tCampamentos" displayName="tCampamentos" ref="A33:A39" totalsRowShown="0">
  <autoFilter ref="A33:A39" xr:uid="{80EA4219-8784-4342-AAF4-7C20F90112E0}"/>
  <sortState ref="A34:A39">
    <sortCondition ref="A33:A39"/>
  </sortState>
  <tableColumns count="1">
    <tableColumn id="1" xr3:uid="{0A6F561D-DA27-4969-A355-1BD0B516FD8F}" name="Club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5A5EBE8-9F0F-43A3-8FDC-3582460E8868}" name="tCursosCountryCamp" displayName="tCursosCountryCamp" ref="A40:A43" totalsRowShown="0">
  <autoFilter ref="A40:A43" xr:uid="{0A1EED1C-D421-47CF-9D17-DBE636680129}"/>
  <tableColumns count="1">
    <tableColumn id="1" xr3:uid="{98E5A1AB-991A-4929-9822-8E8EBD448550}" name="Curso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7D58F4E-ADA7-4439-B5E8-123B2A677E34}" name="tCursosSummerCamp" displayName="tCursosSummerCamp" ref="A45:A50" totalsRowShown="0">
  <autoFilter ref="A45:A50" xr:uid="{7F1F9E1B-8A43-43DB-8872-2549ACEC1999}"/>
  <tableColumns count="1">
    <tableColumn id="1" xr3:uid="{3F440504-F06A-4C10-9C69-4AE1E8435294}" name="Curso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AF7245A-9851-447F-A8BC-96D404F2F6DC}" name="tCursosSportSummerCamp" displayName="tCursosSportSummerCamp" ref="A52:A54" totalsRowShown="0">
  <autoFilter ref="A52:A54" xr:uid="{88261244-C481-4DBE-9ED6-081DDD7BF21C}"/>
  <tableColumns count="1">
    <tableColumn id="1" xr3:uid="{36F6EDF4-5208-414A-ACED-24BA54A66E0D}" name="Curso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FAAA2FC-BB29-42CB-9D4D-5D18BDD75C5C}" name="tCursosSportsCamp" displayName="tCursosSportsCamp" ref="A56:A61" totalsRowShown="0">
  <autoFilter ref="A56:A61" xr:uid="{512E0D65-2C70-4E96-91C4-4B252905994B}"/>
  <tableColumns count="1">
    <tableColumn id="1" xr3:uid="{CD395577-0A43-4477-83AE-8A07B319D4AE}" name="Curso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F96ABC7-F11E-47FA-9BC4-ADE5E19A0D8F}" name="tDeportes" displayName="tDeportes" ref="C33:C35" totalsRowShown="0">
  <autoFilter ref="C33:C35" xr:uid="{7A637DDA-FF76-4BE7-B7EB-E130EE5B3156}"/>
  <tableColumns count="1">
    <tableColumn id="1" xr3:uid="{DCABC88E-F89D-4260-8F80-BD43B19B2E6B}" name="Deport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E37D-81F1-4E9E-A96A-12CD5AB8D361}">
  <sheetPr codeName="Hoja1"/>
  <dimension ref="A1:P61"/>
  <sheetViews>
    <sheetView topLeftCell="A2" workbookViewId="0">
      <selection activeCell="B32" sqref="B32"/>
    </sheetView>
  </sheetViews>
  <sheetFormatPr baseColWidth="10" defaultRowHeight="15"/>
  <cols>
    <col min="1" max="1" width="12.140625" customWidth="1"/>
    <col min="2" max="2" width="15.85546875" customWidth="1"/>
    <col min="3" max="3" width="24.7109375" customWidth="1"/>
    <col min="7" max="7" width="19.85546875" customWidth="1"/>
    <col min="11" max="11" width="18" customWidth="1"/>
    <col min="12" max="12" width="16.42578125" bestFit="1" customWidth="1"/>
    <col min="13" max="13" width="16.42578125" customWidth="1"/>
    <col min="14" max="14" width="5.42578125" customWidth="1"/>
    <col min="15" max="15" width="20.85546875" bestFit="1" customWidth="1"/>
  </cols>
  <sheetData>
    <row r="1" spans="1:16" ht="15.75">
      <c r="A1" s="1" t="s">
        <v>93</v>
      </c>
    </row>
    <row r="2" spans="1:16" ht="15.75">
      <c r="A2" s="2"/>
      <c r="G2" s="6" t="s">
        <v>16</v>
      </c>
      <c r="H2" s="8">
        <v>44337</v>
      </c>
      <c r="J2" s="6" t="s">
        <v>24</v>
      </c>
      <c r="K2" t="s">
        <v>31</v>
      </c>
      <c r="O2" s="7" t="s">
        <v>17</v>
      </c>
      <c r="P2" s="8">
        <v>45790</v>
      </c>
    </row>
    <row r="3" spans="1:16" ht="15.75" thickBot="1">
      <c r="A3" s="12" t="s">
        <v>32</v>
      </c>
      <c r="B3" s="13" t="s">
        <v>56</v>
      </c>
      <c r="C3" s="13" t="s">
        <v>1</v>
      </c>
      <c r="J3" s="6" t="s">
        <v>25</v>
      </c>
      <c r="O3" t="s">
        <v>18</v>
      </c>
      <c r="P3">
        <v>3</v>
      </c>
    </row>
    <row r="4" spans="1:16" ht="15.75" thickBot="1">
      <c r="A4" s="10">
        <v>0</v>
      </c>
      <c r="B4" s="14">
        <v>0</v>
      </c>
      <c r="C4" s="14">
        <v>0</v>
      </c>
      <c r="G4" s="6" t="s">
        <v>10</v>
      </c>
      <c r="O4" t="s">
        <v>22</v>
      </c>
      <c r="P4">
        <v>25</v>
      </c>
    </row>
    <row r="5" spans="1:16" ht="15.75" thickBot="1">
      <c r="A5" s="10">
        <v>1</v>
      </c>
      <c r="B5" s="11">
        <v>215</v>
      </c>
      <c r="C5" s="11">
        <v>42</v>
      </c>
      <c r="G5" t="s">
        <v>8</v>
      </c>
      <c r="H5" s="5" t="s">
        <v>9</v>
      </c>
      <c r="I5" t="s">
        <v>0</v>
      </c>
      <c r="J5" t="s">
        <v>14</v>
      </c>
      <c r="K5" t="s">
        <v>15</v>
      </c>
      <c r="L5" t="s">
        <v>21</v>
      </c>
      <c r="M5" t="s">
        <v>29</v>
      </c>
      <c r="O5" t="s">
        <v>23</v>
      </c>
      <c r="P5">
        <v>50</v>
      </c>
    </row>
    <row r="6" spans="1:16" ht="15.75" thickBot="1">
      <c r="A6" s="10">
        <v>2</v>
      </c>
      <c r="B6" s="11">
        <v>380</v>
      </c>
      <c r="C6" s="11">
        <v>37</v>
      </c>
      <c r="G6">
        <v>1</v>
      </c>
      <c r="H6" t="s">
        <v>11</v>
      </c>
      <c r="I6">
        <v>5</v>
      </c>
      <c r="J6">
        <f>IFERROR(INDEX(tPreciosSummerCamp[PrecioCamp],MATCH(tAlumnos[[#This Row],[Días]],tPreciosSummerCamp[Semanas],0)),0)</f>
        <v>0</v>
      </c>
      <c r="K6">
        <f>IF(fechaInscripcion_tmp&lt;=fechaProntoPago,tAlumnos[[#This Row],[Precio]]*((100-descuentoProntoPago)/100),tAlumnos[[#This Row],[Precio]])</f>
        <v>0</v>
      </c>
      <c r="L6">
        <f>tAlumnos[[#This Row],[DescProntoPago]]*((100-INDEX(tDescuentoHermanos[Descuento],MATCH(COUNTA(tAlumnos[Nombre]),tDescuentoHermanos[Hermanos],1)))/100)</f>
        <v>0</v>
      </c>
      <c r="M6" s="9">
        <f>tAlumnos[[#This Row],[DescHermanos]]*((100-_xlfn.SWITCH(trabajador,"Viaró",DescuentoTrabajadorViaro,"Campus",DescuentoTrabajadorCampus,0))/100)</f>
        <v>0</v>
      </c>
      <c r="O6" t="s">
        <v>57</v>
      </c>
      <c r="P6">
        <v>50</v>
      </c>
    </row>
    <row r="7" spans="1:16" ht="15.75" thickBot="1">
      <c r="A7" s="10">
        <v>3</v>
      </c>
      <c r="B7" s="11">
        <v>485</v>
      </c>
      <c r="C7" s="11">
        <v>31.67</v>
      </c>
      <c r="G7">
        <v>2</v>
      </c>
      <c r="H7" t="s">
        <v>12</v>
      </c>
      <c r="I7">
        <v>10</v>
      </c>
      <c r="J7">
        <f>IFERROR(INDEX(tPreciosSummerCamp[PrecioCamp],MATCH(tAlumnos[[#This Row],[Días]],tPreciosSummerCamp[Semanas],0)),0)</f>
        <v>0</v>
      </c>
      <c r="K7">
        <f>IF(fechaInscripcion_tmp&lt;=fechaProntoPago,tAlumnos[[#This Row],[Precio]]*((100-descuentoProntoPago)/100),tAlumnos[[#This Row],[Precio]])</f>
        <v>0</v>
      </c>
      <c r="L7">
        <f>tAlumnos[[#This Row],[DescProntoPago]]*((100-INDEX(tDescuentoHermanos[Descuento],MATCH(COUNTA(tAlumnos[Nombre]),tDescuentoHermanos[Hermanos],1)))/100)</f>
        <v>0</v>
      </c>
      <c r="M7" s="9">
        <f>tAlumnos[[#This Row],[DescHermanos]]*((100-_xlfn.SWITCH(trabajador,"Viaró",DescuentoTrabajadorViaro,"Campus",DescuentoTrabajadorCampus,0))/100)</f>
        <v>0</v>
      </c>
    </row>
    <row r="8" spans="1:16" ht="15.75" thickBot="1">
      <c r="A8" s="10">
        <v>4</v>
      </c>
      <c r="B8" s="11">
        <v>620</v>
      </c>
      <c r="C8" s="11">
        <v>30.5</v>
      </c>
      <c r="G8">
        <v>3</v>
      </c>
      <c r="H8" t="s">
        <v>13</v>
      </c>
      <c r="I8">
        <v>15</v>
      </c>
      <c r="J8">
        <f>IFERROR(INDEX(tPreciosSummerCamp[PrecioCamp],MATCH(tAlumnos[[#This Row],[Días]],tPreciosSummerCamp[Semanas],0)),0)</f>
        <v>0</v>
      </c>
      <c r="K8">
        <f>IF(fechaInscripcion_tmp&lt;=fechaProntoPago,tAlumnos[[#This Row],[Precio]]*((100-descuentoProntoPago)/100),tAlumnos[[#This Row],[Precio]])</f>
        <v>0</v>
      </c>
      <c r="L8">
        <f>tAlumnos[[#This Row],[DescProntoPago]]*((100-INDEX(tDescuentoHermanos[Descuento],MATCH(COUNTA(tAlumnos[Nombre]),tDescuentoHermanos[Hermanos],1)))/100)</f>
        <v>0</v>
      </c>
      <c r="M8" s="9">
        <f>tAlumnos[[#This Row],[DescHermanos]]*((100-_xlfn.SWITCH(trabajador,"Viaró",DescuentoTrabajadorViaro,"Campus",DescuentoTrabajadorCampus,0))/100)</f>
        <v>0</v>
      </c>
    </row>
    <row r="9" spans="1:16" ht="15.75" thickBot="1">
      <c r="A9" s="3"/>
      <c r="B9" s="4"/>
      <c r="C9" s="4"/>
      <c r="G9">
        <v>4</v>
      </c>
      <c r="J9">
        <f>IFERROR(INDEX(tPreciosSummerCamp[PrecioCamp],MATCH(tAlumnos[[#This Row],[Días]],tPreciosSummerCamp[Semanas],0)),0)</f>
        <v>0</v>
      </c>
      <c r="K9">
        <f>IF(fechaInscripcion_tmp&lt;=fechaProntoPago,tAlumnos[[#This Row],[Precio]]*((100-descuentoProntoPago)/100),tAlumnos[[#This Row],[Precio]])</f>
        <v>0</v>
      </c>
      <c r="L9">
        <f>tAlumnos[[#This Row],[DescProntoPago]]*((100-INDEX(tDescuentoHermanos[Descuento],MATCH(COUNTA(tAlumnos[Nombre]),tDescuentoHermanos[Hermanos],1)))/100)</f>
        <v>0</v>
      </c>
      <c r="M9" s="9">
        <f>tAlumnos[[#This Row],[DescHermanos]]*((100-_xlfn.SWITCH(trabajador,"Viaró",DescuentoTrabajadorViaro,"Campus",DescuentoTrabajadorCampus,0))/100)</f>
        <v>0</v>
      </c>
    </row>
    <row r="10" spans="1:16">
      <c r="A10" s="171" t="s">
        <v>94</v>
      </c>
      <c r="B10" s="172"/>
      <c r="C10" s="173"/>
      <c r="G10">
        <v>5</v>
      </c>
      <c r="J10">
        <f>IFERROR(INDEX(tPreciosSummerCamp[PrecioCamp],MATCH(tAlumnos[[#This Row],[Días]],tPreciosSummerCamp[Semanas],0)),0)</f>
        <v>0</v>
      </c>
      <c r="K10">
        <f>IF(fechaInscripcion_tmp&lt;=fechaProntoPago,tAlumnos[[#This Row],[Precio]]*((100-descuentoProntoPago)/100),tAlumnos[[#This Row],[Precio]])</f>
        <v>0</v>
      </c>
      <c r="L10">
        <f>tAlumnos[[#This Row],[DescProntoPago]]*((100-INDEX(tDescuentoHermanos[Descuento],MATCH(COUNTA(tAlumnos[Nombre]),tDescuentoHermanos[Hermanos],1)))/100)</f>
        <v>0</v>
      </c>
      <c r="M10" s="9">
        <f>tAlumnos[[#This Row],[DescHermanos]]*((100-_xlfn.SWITCH(trabajador,"Viaró",DescuentoTrabajadorViaro,"Campus",DescuentoTrabajadorCampus,0))/100)</f>
        <v>0</v>
      </c>
    </row>
    <row r="11" spans="1:16">
      <c r="A11" s="174" t="s">
        <v>2</v>
      </c>
      <c r="B11" s="175"/>
      <c r="C11" s="176"/>
      <c r="G11">
        <v>6</v>
      </c>
      <c r="J11">
        <f>IFERROR(INDEX(tPreciosSummerCamp[PrecioCamp],MATCH(tAlumnos[[#This Row],[Días]],tPreciosSummerCamp[Semanas],0)),0)</f>
        <v>0</v>
      </c>
      <c r="K11">
        <f>IF(fechaInscripcion_tmp&lt;=fechaProntoPago,tAlumnos[[#This Row],[Precio]]*((100-descuentoProntoPago)/100),tAlumnos[[#This Row],[Precio]])</f>
        <v>0</v>
      </c>
      <c r="L11">
        <f>tAlumnos[[#This Row],[DescProntoPago]]*((100-INDEX(tDescuentoHermanos[Descuento],MATCH(COUNTA(tAlumnos[Nombre]),tDescuentoHermanos[Hermanos],1)))/100)</f>
        <v>0</v>
      </c>
      <c r="M11" s="9">
        <f>tAlumnos[[#This Row],[DescHermanos]]*((100-_xlfn.SWITCH(trabajador,"Viaró",DescuentoTrabajadorViaro,"Campus",DescuentoTrabajadorCampus,0))/100)</f>
        <v>0</v>
      </c>
    </row>
    <row r="12" spans="1:16">
      <c r="A12" s="165" t="s">
        <v>3</v>
      </c>
      <c r="B12" s="166"/>
      <c r="C12" s="167"/>
      <c r="G12">
        <v>7</v>
      </c>
      <c r="J12">
        <f>IFERROR(INDEX(tPreciosSummerCamp[PrecioCamp],MATCH(tAlumnos[[#This Row],[Días]],tPreciosSummerCamp[Semanas],0)),0)</f>
        <v>0</v>
      </c>
      <c r="K12">
        <f>IF(fechaInscripcion_tmp&lt;=fechaProntoPago,tAlumnos[[#This Row],[Precio]]*((100-descuentoProntoPago)/100),tAlumnos[[#This Row],[Precio]])</f>
        <v>0</v>
      </c>
      <c r="L12">
        <f>tAlumnos[[#This Row],[DescProntoPago]]*((100-INDEX(tDescuentoHermanos[Descuento],MATCH(COUNTA(tAlumnos[Nombre]),tDescuentoHermanos[Hermanos],1)))/100)</f>
        <v>0</v>
      </c>
      <c r="M12" s="9">
        <f>tAlumnos[[#This Row],[DescHermanos]]*((100-_xlfn.SWITCH(trabajador,"Viaró",DescuentoTrabajadorViaro,"Campus",DescuentoTrabajadorCampus,0))/100)</f>
        <v>0</v>
      </c>
    </row>
    <row r="13" spans="1:16">
      <c r="A13" s="165" t="s">
        <v>4</v>
      </c>
      <c r="B13" s="166"/>
      <c r="C13" s="167"/>
      <c r="G13">
        <v>8</v>
      </c>
      <c r="J13">
        <f>IFERROR(INDEX(tPreciosSummerCamp[PrecioCamp],MATCH(tAlumnos[[#This Row],[Días]],tPreciosSummerCamp[Semanas],0)),0)</f>
        <v>0</v>
      </c>
      <c r="K13">
        <f>IF(fechaInscripcion_tmp&lt;=fechaProntoPago,tAlumnos[[#This Row],[Precio]]*((100-descuentoProntoPago)/100),tAlumnos[[#This Row],[Precio]])</f>
        <v>0</v>
      </c>
      <c r="L13">
        <f>tAlumnos[[#This Row],[DescProntoPago]]*((100-INDEX(tDescuentoHermanos[Descuento],MATCH(COUNTA(tAlumnos[Nombre]),tDescuentoHermanos[Hermanos],1)))/100)</f>
        <v>0</v>
      </c>
      <c r="M13" s="9">
        <f>tAlumnos[[#This Row],[DescHermanos]]*((100-_xlfn.SWITCH(trabajador,"Viaró",DescuentoTrabajadorViaro,"Campus",DescuentoTrabajadorCampus,0))/100)</f>
        <v>0</v>
      </c>
    </row>
    <row r="14" spans="1:16">
      <c r="A14" s="165" t="s">
        <v>5</v>
      </c>
      <c r="B14" s="166"/>
      <c r="C14" s="167"/>
      <c r="G14">
        <v>9</v>
      </c>
      <c r="J14">
        <f>IFERROR(INDEX(tPreciosSummerCamp[PrecioCamp],MATCH(tAlumnos[[#This Row],[Días]],tPreciosSummerCamp[Semanas],0)),0)</f>
        <v>0</v>
      </c>
      <c r="K14">
        <f>IF(fechaInscripcion_tmp&lt;=fechaProntoPago,tAlumnos[[#This Row],[Precio]]*((100-descuentoProntoPago)/100),tAlumnos[[#This Row],[Precio]])</f>
        <v>0</v>
      </c>
      <c r="L14">
        <f>tAlumnos[[#This Row],[DescProntoPago]]*((100-INDEX(tDescuentoHermanos[Descuento],MATCH(COUNTA(tAlumnos[Nombre]),tDescuentoHermanos[Hermanos],1)))/100)</f>
        <v>0</v>
      </c>
      <c r="M14" s="9">
        <f>tAlumnos[[#This Row],[DescHermanos]]*((100-_xlfn.SWITCH(trabajador,"Viaró",DescuentoTrabajadorViaro,"Campus",DescuentoTrabajadorCampus,0))/100)</f>
        <v>0</v>
      </c>
    </row>
    <row r="15" spans="1:16">
      <c r="A15" s="165" t="s">
        <v>77</v>
      </c>
      <c r="B15" s="166"/>
      <c r="C15" s="167"/>
      <c r="G15">
        <v>10</v>
      </c>
      <c r="J15">
        <f>IFERROR(INDEX(tPreciosSummerCamp[PrecioCamp],MATCH(tAlumnos[[#This Row],[Días]],tPreciosSummerCamp[Semanas],0)),0)</f>
        <v>0</v>
      </c>
      <c r="K15">
        <f>IF(fechaInscripcion_tmp&lt;=fechaProntoPago,tAlumnos[[#This Row],[Precio]]*((100-descuentoProntoPago)/100),tAlumnos[[#This Row],[Precio]])</f>
        <v>0</v>
      </c>
      <c r="L15">
        <f>tAlumnos[[#This Row],[DescProntoPago]]*((100-INDEX(tDescuentoHermanos[Descuento],MATCH(COUNTA(tAlumnos[Nombre]),tDescuentoHermanos[Hermanos],1)))/100)</f>
        <v>0</v>
      </c>
      <c r="M15" s="9">
        <f>tAlumnos[[#This Row],[DescHermanos]]*((100-_xlfn.SWITCH(trabajador,"Viaró",DescuentoTrabajadorViaro,"Campus",DescuentoTrabajadorCampus,0))/100)</f>
        <v>0</v>
      </c>
    </row>
    <row r="16" spans="1:16">
      <c r="A16" s="165" t="s">
        <v>6</v>
      </c>
      <c r="B16" s="166"/>
      <c r="C16" s="167"/>
      <c r="G16" t="s">
        <v>30</v>
      </c>
      <c r="H16">
        <f>SUBTOTAL(103,tAlumnos[Nombre])</f>
        <v>3</v>
      </c>
      <c r="M16">
        <f>SUBTOTAL(109,tAlumnos[trabajador])</f>
        <v>0</v>
      </c>
    </row>
    <row r="17" spans="1:11" ht="15.75" thickBot="1">
      <c r="A17" s="168" t="s">
        <v>7</v>
      </c>
      <c r="B17" s="169"/>
      <c r="C17" s="170"/>
    </row>
    <row r="20" spans="1:11">
      <c r="A20" t="s">
        <v>19</v>
      </c>
      <c r="B20" t="s">
        <v>20</v>
      </c>
    </row>
    <row r="21" spans="1:11">
      <c r="A21">
        <v>0</v>
      </c>
      <c r="B21">
        <v>0</v>
      </c>
      <c r="K21">
        <f>2400*((100-35)/100)</f>
        <v>1560</v>
      </c>
    </row>
    <row r="22" spans="1:11">
      <c r="A22">
        <v>2</v>
      </c>
      <c r="B22">
        <v>15</v>
      </c>
      <c r="G22" t="s">
        <v>14</v>
      </c>
      <c r="H22" t="s">
        <v>27</v>
      </c>
    </row>
    <row r="23" spans="1:11">
      <c r="A23">
        <v>3</v>
      </c>
      <c r="B23">
        <v>30</v>
      </c>
      <c r="G23" t="s">
        <v>26</v>
      </c>
      <c r="H23" t="s">
        <v>28</v>
      </c>
    </row>
    <row r="24" spans="1:11">
      <c r="A24">
        <v>4</v>
      </c>
      <c r="B24">
        <v>35</v>
      </c>
    </row>
    <row r="25" spans="1:11" ht="15" customHeight="1"/>
    <row r="26" spans="1:11" ht="15" customHeight="1">
      <c r="A26" t="s">
        <v>32</v>
      </c>
      <c r="B26" t="s">
        <v>55</v>
      </c>
      <c r="C26" t="s">
        <v>33</v>
      </c>
    </row>
    <row r="27" spans="1:11" ht="15" customHeight="1">
      <c r="A27">
        <v>0</v>
      </c>
      <c r="B27">
        <v>0</v>
      </c>
      <c r="C27">
        <v>0</v>
      </c>
    </row>
    <row r="28" spans="1:11" ht="15" customHeight="1">
      <c r="A28">
        <v>1</v>
      </c>
      <c r="B28">
        <v>180</v>
      </c>
      <c r="C28">
        <v>33</v>
      </c>
    </row>
    <row r="29" spans="1:11" ht="15" customHeight="1">
      <c r="A29">
        <v>2</v>
      </c>
      <c r="B29">
        <v>320</v>
      </c>
      <c r="C29">
        <v>30</v>
      </c>
    </row>
    <row r="30" spans="1:11">
      <c r="A30">
        <v>3</v>
      </c>
      <c r="B30">
        <v>410</v>
      </c>
      <c r="C30">
        <v>26</v>
      </c>
    </row>
    <row r="31" spans="1:11" ht="15" customHeight="1">
      <c r="A31">
        <v>4</v>
      </c>
      <c r="B31">
        <v>520</v>
      </c>
      <c r="C31">
        <v>25</v>
      </c>
    </row>
    <row r="33" spans="1:3">
      <c r="A33" t="s">
        <v>37</v>
      </c>
      <c r="C33" t="s">
        <v>58</v>
      </c>
    </row>
    <row r="34" spans="1:3">
      <c r="A34" t="s">
        <v>61</v>
      </c>
      <c r="C34" t="s">
        <v>60</v>
      </c>
    </row>
    <row r="35" spans="1:3">
      <c r="A35" t="s">
        <v>39</v>
      </c>
      <c r="C35" t="s">
        <v>59</v>
      </c>
    </row>
    <row r="36" spans="1:3">
      <c r="A36" t="s">
        <v>40</v>
      </c>
    </row>
    <row r="37" spans="1:3">
      <c r="A37" t="s">
        <v>38</v>
      </c>
    </row>
    <row r="38" spans="1:3">
      <c r="A38" t="s">
        <v>62</v>
      </c>
    </row>
    <row r="40" spans="1:3">
      <c r="A40" t="s">
        <v>41</v>
      </c>
    </row>
    <row r="41" spans="1:3">
      <c r="A41" t="s">
        <v>42</v>
      </c>
    </row>
    <row r="42" spans="1:3">
      <c r="A42" t="s">
        <v>43</v>
      </c>
    </row>
    <row r="43" spans="1:3">
      <c r="A43" t="s">
        <v>44</v>
      </c>
    </row>
    <row r="45" spans="1:3">
      <c r="A45" t="s">
        <v>41</v>
      </c>
    </row>
    <row r="46" spans="1:3">
      <c r="A46" t="s">
        <v>96</v>
      </c>
    </row>
    <row r="47" spans="1:3">
      <c r="A47" t="s">
        <v>45</v>
      </c>
    </row>
    <row r="48" spans="1:3">
      <c r="A48" t="s">
        <v>46</v>
      </c>
    </row>
    <row r="49" spans="1:1">
      <c r="A49" t="s">
        <v>47</v>
      </c>
    </row>
    <row r="50" spans="1:1">
      <c r="A50" t="s">
        <v>48</v>
      </c>
    </row>
    <row r="52" spans="1:1">
      <c r="A52" t="s">
        <v>41</v>
      </c>
    </row>
    <row r="53" spans="1:1">
      <c r="A53" t="s">
        <v>49</v>
      </c>
    </row>
    <row r="54" spans="1:1">
      <c r="A54" t="s">
        <v>50</v>
      </c>
    </row>
    <row r="56" spans="1:1">
      <c r="A56" t="s">
        <v>41</v>
      </c>
    </row>
    <row r="57" spans="1:1">
      <c r="A57" t="s">
        <v>51</v>
      </c>
    </row>
    <row r="58" spans="1:1">
      <c r="A58" t="s">
        <v>52</v>
      </c>
    </row>
    <row r="59" spans="1:1">
      <c r="A59" t="s">
        <v>53</v>
      </c>
    </row>
    <row r="60" spans="1:1">
      <c r="A60" t="s">
        <v>54</v>
      </c>
    </row>
    <row r="61" spans="1:1">
      <c r="A61" t="s">
        <v>78</v>
      </c>
    </row>
  </sheetData>
  <mergeCells count="8">
    <mergeCell ref="A16:C16"/>
    <mergeCell ref="A17:C17"/>
    <mergeCell ref="A10:C10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24D6-3D3C-0647-A019-536DDDEB5394}">
  <sheetPr codeName="Hoja8">
    <tabColor theme="9" tint="0.39997558519241921"/>
    <pageSetUpPr fitToPage="1"/>
  </sheetPr>
  <dimension ref="A1:AG36"/>
  <sheetViews>
    <sheetView showGridLines="0" tabSelected="1" topLeftCell="B2" zoomScale="85" zoomScaleNormal="85" workbookViewId="0">
      <selection activeCell="V26" sqref="V26"/>
    </sheetView>
  </sheetViews>
  <sheetFormatPr baseColWidth="10" defaultColWidth="0" defaultRowHeight="12" zeroHeight="1"/>
  <cols>
    <col min="1" max="1" width="6.28515625" style="15" hidden="1" customWidth="1"/>
    <col min="2" max="2" width="5" style="15" customWidth="1"/>
    <col min="3" max="3" width="2.42578125" style="15" customWidth="1"/>
    <col min="4" max="4" width="15.7109375" style="16" customWidth="1"/>
    <col min="5" max="5" width="2.7109375" style="15" customWidth="1"/>
    <col min="6" max="9" width="3" style="15" customWidth="1"/>
    <col min="10" max="10" width="9.5703125" style="15" customWidth="1"/>
    <col min="11" max="11" width="3.7109375" style="15" customWidth="1"/>
    <col min="12" max="12" width="5" style="15" customWidth="1"/>
    <col min="13" max="13" width="2.42578125" style="15" customWidth="1"/>
    <col min="14" max="14" width="15.7109375" style="16" customWidth="1"/>
    <col min="15" max="15" width="2.7109375" style="15" customWidth="1"/>
    <col min="16" max="19" width="3" style="15" customWidth="1"/>
    <col min="20" max="20" width="9.5703125" style="15" customWidth="1"/>
    <col min="21" max="21" width="1.85546875" style="15" customWidth="1"/>
    <col min="22" max="22" width="13.42578125" style="15" customWidth="1"/>
    <col min="23" max="23" width="3.7109375" style="15" customWidth="1"/>
    <col min="24" max="24" width="5" style="16" customWidth="1"/>
    <col min="25" max="25" width="2.42578125" style="16" customWidth="1"/>
    <col min="26" max="26" width="3" style="16" customWidth="1"/>
    <col min="27" max="27" width="3" style="15" customWidth="1"/>
    <col min="28" max="28" width="4.140625" style="15" customWidth="1"/>
    <col min="29" max="29" width="3" style="15" customWidth="1"/>
    <col min="30" max="30" width="28.140625" style="15" customWidth="1"/>
    <col min="31" max="31" width="18.28515625" style="16" customWidth="1"/>
    <col min="32" max="32" width="2.42578125" style="15" customWidth="1"/>
    <col min="33" max="33" width="5" style="15" customWidth="1"/>
    <col min="34" max="34" width="0" style="15" hidden="1" customWidth="1"/>
    <col min="35" max="16384" width="0" style="15" hidden="1"/>
  </cols>
  <sheetData>
    <row r="1" spans="2:33" ht="12" hidden="1" customHeight="1" thickBot="1"/>
    <row r="2" spans="2:33" ht="36" customHeight="1">
      <c r="B2" s="17"/>
      <c r="C2" s="18" t="s">
        <v>74</v>
      </c>
      <c r="D2" s="19"/>
      <c r="E2" s="20"/>
      <c r="F2" s="20"/>
      <c r="G2" s="20"/>
      <c r="H2" s="20"/>
      <c r="I2" s="20"/>
      <c r="J2" s="20"/>
      <c r="K2" s="20"/>
      <c r="L2" s="20"/>
      <c r="M2" s="20"/>
      <c r="N2" s="21"/>
      <c r="O2" s="20"/>
      <c r="P2" s="20"/>
      <c r="Q2" s="20"/>
      <c r="R2" s="20"/>
      <c r="S2" s="20"/>
      <c r="T2" s="20"/>
      <c r="U2" s="20"/>
      <c r="V2" s="20"/>
      <c r="W2" s="20"/>
      <c r="X2" s="22"/>
      <c r="Y2" s="22"/>
      <c r="Z2" s="22"/>
      <c r="AA2" s="23"/>
      <c r="AB2" s="23"/>
      <c r="AC2" s="23"/>
      <c r="AD2" s="23"/>
      <c r="AE2" s="24" t="s">
        <v>73</v>
      </c>
      <c r="AF2" s="23"/>
      <c r="AG2" s="25"/>
    </row>
    <row r="3" spans="2:33" ht="24" customHeight="1" thickBot="1">
      <c r="B3" s="26"/>
      <c r="C3" s="27"/>
      <c r="D3" s="28"/>
      <c r="E3" s="27"/>
      <c r="F3" s="27"/>
      <c r="G3" s="27"/>
      <c r="H3" s="27"/>
      <c r="I3" s="27"/>
      <c r="J3" s="27"/>
      <c r="K3" s="27"/>
      <c r="L3" s="27"/>
      <c r="M3" s="27"/>
      <c r="N3" s="28"/>
      <c r="O3" s="27"/>
      <c r="P3" s="27"/>
      <c r="Q3" s="27"/>
      <c r="R3" s="27"/>
      <c r="S3" s="27"/>
      <c r="T3" s="27"/>
      <c r="U3" s="27"/>
      <c r="V3" s="27"/>
      <c r="W3" s="27"/>
      <c r="X3" s="28"/>
      <c r="Y3" s="28"/>
      <c r="Z3" s="27"/>
      <c r="AA3" s="27"/>
      <c r="AB3" s="27"/>
      <c r="AC3" s="27"/>
      <c r="AD3" s="27"/>
      <c r="AE3" s="27"/>
      <c r="AF3" s="27"/>
      <c r="AG3" s="29"/>
    </row>
    <row r="4" spans="2:33" s="46" customFormat="1" ht="26.1" customHeight="1">
      <c r="B4" s="30"/>
      <c r="C4" s="31"/>
      <c r="D4" s="32" t="s">
        <v>63</v>
      </c>
      <c r="E4" s="32"/>
      <c r="F4" s="32"/>
      <c r="G4" s="32"/>
      <c r="H4" s="32"/>
      <c r="I4" s="32"/>
      <c r="J4" s="32"/>
      <c r="K4" s="33"/>
      <c r="L4" s="34"/>
      <c r="M4" s="35"/>
      <c r="N4" s="36" t="s">
        <v>92</v>
      </c>
      <c r="O4" s="36"/>
      <c r="P4" s="36"/>
      <c r="Q4" s="36"/>
      <c r="R4" s="36"/>
      <c r="S4" s="36"/>
      <c r="T4" s="36"/>
      <c r="U4" s="37"/>
      <c r="V4" s="38" t="s">
        <v>34</v>
      </c>
      <c r="W4" s="39"/>
      <c r="X4" s="34"/>
      <c r="Y4" s="40"/>
      <c r="Z4" s="41" t="s">
        <v>69</v>
      </c>
      <c r="AA4" s="41"/>
      <c r="AB4" s="41"/>
      <c r="AC4" s="42"/>
      <c r="AD4" s="42"/>
      <c r="AE4" s="43"/>
      <c r="AF4" s="44"/>
      <c r="AG4" s="45"/>
    </row>
    <row r="5" spans="2:33" ht="6.95" customHeight="1">
      <c r="B5" s="26"/>
      <c r="C5" s="47"/>
      <c r="D5" s="48"/>
      <c r="E5" s="49"/>
      <c r="F5" s="49"/>
      <c r="G5" s="49"/>
      <c r="H5" s="49"/>
      <c r="I5" s="49"/>
      <c r="J5" s="49"/>
      <c r="K5" s="50"/>
      <c r="L5" s="27"/>
      <c r="M5" s="51"/>
      <c r="N5" s="48"/>
      <c r="O5" s="49"/>
      <c r="P5" s="49"/>
      <c r="Q5" s="49"/>
      <c r="R5" s="49"/>
      <c r="S5" s="49"/>
      <c r="T5" s="49"/>
      <c r="U5" s="48"/>
      <c r="V5" s="49"/>
      <c r="W5" s="52"/>
      <c r="X5" s="27"/>
      <c r="Y5" s="53"/>
      <c r="Z5" s="178" t="s">
        <v>71</v>
      </c>
      <c r="AA5" s="178"/>
      <c r="AB5" s="178"/>
      <c r="AC5" s="178"/>
      <c r="AD5" s="178"/>
      <c r="AE5" s="178"/>
      <c r="AF5" s="54"/>
      <c r="AG5" s="29"/>
    </row>
    <row r="6" spans="2:33" ht="15" customHeight="1">
      <c r="B6" s="26"/>
      <c r="C6" s="47"/>
      <c r="D6" s="159" t="s">
        <v>90</v>
      </c>
      <c r="E6" s="49"/>
      <c r="F6" s="148" t="s">
        <v>80</v>
      </c>
      <c r="G6" s="148" t="s">
        <v>81</v>
      </c>
      <c r="H6" s="148" t="s">
        <v>82</v>
      </c>
      <c r="I6" s="148" t="s">
        <v>83</v>
      </c>
      <c r="J6" s="151" t="s">
        <v>79</v>
      </c>
      <c r="K6" s="50"/>
      <c r="L6" s="27"/>
      <c r="M6" s="51"/>
      <c r="N6" s="158" t="s">
        <v>89</v>
      </c>
      <c r="O6" s="49"/>
      <c r="P6" s="142" t="s">
        <v>80</v>
      </c>
      <c r="Q6" s="142" t="s">
        <v>81</v>
      </c>
      <c r="R6" s="142" t="s">
        <v>82</v>
      </c>
      <c r="S6" s="142" t="s">
        <v>83</v>
      </c>
      <c r="T6" s="150" t="s">
        <v>79</v>
      </c>
      <c r="U6" s="48"/>
      <c r="V6" s="49"/>
      <c r="W6" s="52"/>
      <c r="X6" s="27"/>
      <c r="Y6" s="53"/>
      <c r="Z6" s="178"/>
      <c r="AA6" s="178"/>
      <c r="AB6" s="178"/>
      <c r="AC6" s="178"/>
      <c r="AD6" s="178"/>
      <c r="AE6" s="178"/>
      <c r="AF6" s="54"/>
      <c r="AG6" s="29"/>
    </row>
    <row r="7" spans="2:33" ht="6.95" customHeight="1">
      <c r="B7" s="26"/>
      <c r="C7" s="47"/>
      <c r="D7" s="48"/>
      <c r="E7" s="49"/>
      <c r="F7" s="49"/>
      <c r="G7" s="49"/>
      <c r="H7" s="49"/>
      <c r="I7" s="49"/>
      <c r="J7" s="49"/>
      <c r="K7" s="50"/>
      <c r="L7" s="27"/>
      <c r="M7" s="51"/>
      <c r="N7" s="48"/>
      <c r="O7" s="49"/>
      <c r="P7" s="49"/>
      <c r="Q7" s="49"/>
      <c r="R7" s="49"/>
      <c r="S7" s="49"/>
      <c r="T7" s="49"/>
      <c r="U7" s="48"/>
      <c r="V7" s="49"/>
      <c r="W7" s="52"/>
      <c r="X7" s="27"/>
      <c r="Y7" s="53"/>
      <c r="Z7" s="178"/>
      <c r="AA7" s="178"/>
      <c r="AB7" s="178"/>
      <c r="AC7" s="178"/>
      <c r="AD7" s="178"/>
      <c r="AE7" s="178"/>
      <c r="AF7" s="54"/>
      <c r="AG7" s="29"/>
    </row>
    <row r="8" spans="2:33" ht="20.100000000000001" customHeight="1">
      <c r="B8" s="26"/>
      <c r="C8" s="47"/>
      <c r="D8" s="154" t="s">
        <v>84</v>
      </c>
      <c r="E8" s="55"/>
      <c r="F8" s="138"/>
      <c r="G8" s="138"/>
      <c r="H8" s="138"/>
      <c r="I8" s="138"/>
      <c r="J8" s="137">
        <f>COUNTA(F8:I8)</f>
        <v>0</v>
      </c>
      <c r="K8" s="50"/>
      <c r="L8" s="27"/>
      <c r="M8" s="51"/>
      <c r="N8" s="153" t="s">
        <v>84</v>
      </c>
      <c r="O8" s="55"/>
      <c r="P8" s="144"/>
      <c r="Q8" s="144"/>
      <c r="R8" s="144"/>
      <c r="S8" s="144"/>
      <c r="T8" s="143">
        <f>COUNTA(P8:S8)</f>
        <v>0</v>
      </c>
      <c r="U8" s="56"/>
      <c r="V8" s="128"/>
      <c r="W8" s="52"/>
      <c r="X8" s="27"/>
      <c r="Y8" s="53"/>
      <c r="Z8" s="178"/>
      <c r="AA8" s="178"/>
      <c r="AB8" s="178"/>
      <c r="AC8" s="178"/>
      <c r="AD8" s="178"/>
      <c r="AE8" s="178"/>
      <c r="AF8" s="54"/>
      <c r="AG8" s="29"/>
    </row>
    <row r="9" spans="2:33" ht="6.95" customHeight="1">
      <c r="B9" s="26"/>
      <c r="C9" s="47"/>
      <c r="D9" s="161"/>
      <c r="E9" s="57"/>
      <c r="F9" s="57"/>
      <c r="G9" s="57"/>
      <c r="H9" s="57"/>
      <c r="I9" s="57"/>
      <c r="J9" s="58"/>
      <c r="K9" s="50"/>
      <c r="L9" s="27"/>
      <c r="M9" s="51"/>
      <c r="N9" s="162"/>
      <c r="O9" s="57"/>
      <c r="P9" s="57"/>
      <c r="Q9" s="57"/>
      <c r="R9" s="57"/>
      <c r="S9" s="57"/>
      <c r="T9" s="58"/>
      <c r="U9" s="58"/>
      <c r="V9" s="59"/>
      <c r="W9" s="52"/>
      <c r="X9" s="27"/>
      <c r="Y9" s="53"/>
      <c r="Z9" s="178"/>
      <c r="AA9" s="178"/>
      <c r="AB9" s="178"/>
      <c r="AC9" s="178"/>
      <c r="AD9" s="178"/>
      <c r="AE9" s="178"/>
      <c r="AF9" s="54"/>
      <c r="AG9" s="29"/>
    </row>
    <row r="10" spans="2:33" ht="20.100000000000001" customHeight="1">
      <c r="B10" s="26"/>
      <c r="C10" s="47"/>
      <c r="D10" s="154" t="s">
        <v>85</v>
      </c>
      <c r="E10" s="55"/>
      <c r="F10" s="138"/>
      <c r="G10" s="138"/>
      <c r="H10" s="138"/>
      <c r="I10" s="138"/>
      <c r="J10" s="137">
        <f>COUNTA(F10:I10)</f>
        <v>0</v>
      </c>
      <c r="K10" s="50"/>
      <c r="L10" s="27"/>
      <c r="M10" s="51"/>
      <c r="N10" s="153" t="s">
        <v>85</v>
      </c>
      <c r="O10" s="55"/>
      <c r="P10" s="144"/>
      <c r="Q10" s="144"/>
      <c r="R10" s="144"/>
      <c r="S10" s="144"/>
      <c r="T10" s="143">
        <f>COUNTA(P10:S10)</f>
        <v>0</v>
      </c>
      <c r="U10" s="56"/>
      <c r="V10" s="128"/>
      <c r="W10" s="52"/>
      <c r="X10" s="27"/>
      <c r="Y10" s="53"/>
      <c r="Z10" s="177" t="s">
        <v>66</v>
      </c>
      <c r="AA10" s="177"/>
      <c r="AB10" s="177"/>
      <c r="AC10" s="177"/>
      <c r="AD10" s="177"/>
      <c r="AE10" s="177"/>
      <c r="AF10" s="54"/>
      <c r="AG10" s="29"/>
    </row>
    <row r="11" spans="2:33" ht="6.95" customHeight="1">
      <c r="B11" s="26"/>
      <c r="C11" s="47"/>
      <c r="D11" s="161"/>
      <c r="E11" s="57"/>
      <c r="F11" s="57"/>
      <c r="G11" s="57"/>
      <c r="H11" s="57"/>
      <c r="I11" s="57"/>
      <c r="J11" s="58"/>
      <c r="K11" s="50"/>
      <c r="L11" s="27"/>
      <c r="M11" s="51"/>
      <c r="N11" s="162"/>
      <c r="O11" s="57"/>
      <c r="P11" s="57"/>
      <c r="Q11" s="57"/>
      <c r="R11" s="57"/>
      <c r="S11" s="57"/>
      <c r="T11" s="58"/>
      <c r="U11" s="58"/>
      <c r="V11" s="59"/>
      <c r="W11" s="52"/>
      <c r="X11" s="27"/>
      <c r="Y11" s="53"/>
      <c r="Z11" s="179" t="s">
        <v>65</v>
      </c>
      <c r="AA11" s="179"/>
      <c r="AB11" s="179"/>
      <c r="AC11" s="179"/>
      <c r="AD11" s="179"/>
      <c r="AE11" s="179"/>
      <c r="AF11" s="54"/>
      <c r="AG11" s="29"/>
    </row>
    <row r="12" spans="2:33" ht="20.100000000000001" customHeight="1">
      <c r="B12" s="26"/>
      <c r="C12" s="47"/>
      <c r="D12" s="154" t="s">
        <v>86</v>
      </c>
      <c r="E12" s="55"/>
      <c r="F12" s="138"/>
      <c r="G12" s="138"/>
      <c r="H12" s="138"/>
      <c r="I12" s="138"/>
      <c r="J12" s="137">
        <f>COUNTA(F12:I12)</f>
        <v>0</v>
      </c>
      <c r="K12" s="50"/>
      <c r="L12" s="27"/>
      <c r="M12" s="51"/>
      <c r="N12" s="153" t="s">
        <v>86</v>
      </c>
      <c r="O12" s="55"/>
      <c r="P12" s="144"/>
      <c r="Q12" s="144"/>
      <c r="R12" s="144"/>
      <c r="S12" s="144"/>
      <c r="T12" s="143">
        <f>COUNTA(P12:S12)</f>
        <v>0</v>
      </c>
      <c r="U12" s="56"/>
      <c r="V12" s="128"/>
      <c r="W12" s="52"/>
      <c r="X12" s="27"/>
      <c r="Y12" s="53"/>
      <c r="Z12" s="179"/>
      <c r="AA12" s="179"/>
      <c r="AB12" s="179"/>
      <c r="AC12" s="179"/>
      <c r="AD12" s="179"/>
      <c r="AE12" s="179"/>
      <c r="AF12" s="54"/>
      <c r="AG12" s="29"/>
    </row>
    <row r="13" spans="2:33" ht="6.95" customHeight="1">
      <c r="B13" s="26"/>
      <c r="C13" s="47"/>
      <c r="D13" s="161"/>
      <c r="E13" s="57"/>
      <c r="F13" s="57"/>
      <c r="G13" s="57"/>
      <c r="H13" s="57"/>
      <c r="I13" s="57"/>
      <c r="J13" s="58"/>
      <c r="K13" s="50"/>
      <c r="L13" s="27"/>
      <c r="M13" s="51"/>
      <c r="N13" s="162"/>
      <c r="O13" s="57"/>
      <c r="P13" s="57"/>
      <c r="Q13" s="57"/>
      <c r="R13" s="57"/>
      <c r="S13" s="57"/>
      <c r="T13" s="58"/>
      <c r="U13" s="58"/>
      <c r="V13" s="59"/>
      <c r="W13" s="52"/>
      <c r="X13" s="27"/>
      <c r="Y13" s="53"/>
      <c r="Z13" s="180" t="s">
        <v>95</v>
      </c>
      <c r="AA13" s="180"/>
      <c r="AB13" s="180"/>
      <c r="AC13" s="180"/>
      <c r="AD13" s="180"/>
      <c r="AE13" s="180"/>
      <c r="AF13" s="54"/>
      <c r="AG13" s="29"/>
    </row>
    <row r="14" spans="2:33" ht="20.100000000000001" customHeight="1">
      <c r="B14" s="26"/>
      <c r="C14" s="47"/>
      <c r="D14" s="154" t="s">
        <v>87</v>
      </c>
      <c r="E14" s="55"/>
      <c r="F14" s="138"/>
      <c r="G14" s="138"/>
      <c r="H14" s="138"/>
      <c r="I14" s="138"/>
      <c r="J14" s="137">
        <f>COUNTA(F14:I14)</f>
        <v>0</v>
      </c>
      <c r="K14" s="50"/>
      <c r="L14" s="27"/>
      <c r="M14" s="51"/>
      <c r="N14" s="153" t="s">
        <v>87</v>
      </c>
      <c r="O14" s="55"/>
      <c r="P14" s="144"/>
      <c r="Q14" s="144"/>
      <c r="R14" s="144"/>
      <c r="S14" s="144"/>
      <c r="T14" s="143">
        <f>COUNTA(P14:S14)</f>
        <v>0</v>
      </c>
      <c r="U14" s="56"/>
      <c r="V14" s="128"/>
      <c r="W14" s="52"/>
      <c r="X14" s="27"/>
      <c r="Y14" s="53"/>
      <c r="Z14" s="180"/>
      <c r="AA14" s="180"/>
      <c r="AB14" s="180"/>
      <c r="AC14" s="180"/>
      <c r="AD14" s="180"/>
      <c r="AE14" s="180"/>
      <c r="AF14" s="54"/>
      <c r="AG14" s="29"/>
    </row>
    <row r="15" spans="2:33" ht="15" customHeight="1">
      <c r="B15" s="26"/>
      <c r="C15" s="47"/>
      <c r="D15" s="60"/>
      <c r="E15" s="49"/>
      <c r="F15" s="49"/>
      <c r="G15" s="49"/>
      <c r="H15" s="49"/>
      <c r="I15" s="49"/>
      <c r="J15" s="49"/>
      <c r="K15" s="50"/>
      <c r="L15" s="27"/>
      <c r="M15" s="51"/>
      <c r="N15" s="61"/>
      <c r="O15" s="49"/>
      <c r="P15" s="49"/>
      <c r="Q15" s="49"/>
      <c r="R15" s="49"/>
      <c r="S15" s="49"/>
      <c r="T15" s="49"/>
      <c r="U15" s="49"/>
      <c r="V15" s="49"/>
      <c r="W15" s="52"/>
      <c r="X15" s="27"/>
      <c r="Y15" s="53"/>
      <c r="Z15" s="62" t="s">
        <v>75</v>
      </c>
      <c r="AA15" s="129"/>
      <c r="AB15" s="62" t="s">
        <v>76</v>
      </c>
      <c r="AC15" s="129"/>
      <c r="AD15" s="63" t="s">
        <v>68</v>
      </c>
      <c r="AE15" s="49"/>
      <c r="AF15" s="54"/>
      <c r="AG15" s="29"/>
    </row>
    <row r="16" spans="2:33" s="71" customFormat="1" ht="20.100000000000001" customHeight="1">
      <c r="B16" s="64"/>
      <c r="C16" s="65"/>
      <c r="D16" s="66" t="s">
        <v>36</v>
      </c>
      <c r="E16" s="67"/>
      <c r="F16" s="67"/>
      <c r="G16" s="67"/>
      <c r="H16" s="67"/>
      <c r="I16" s="67"/>
      <c r="J16" s="130">
        <f>INDEX(tPreciosSummerCamp[PrecioCamp],MATCH(CALCULADORA!J8,tPreciosSummerCamp[Semanas],1))+INDEX(tPreciosSummerCamp[PrecioCamp],MATCH(CALCULADORA!J10,tPreciosSummerCamp[Semanas],1))+INDEX(tPreciosSummerCamp[PrecioCamp],MATCH(CALCULADORA!J12,tPreciosSummerCamp[Semanas],1))+INDEX(tPreciosSummerCamp[PrecioCamp],MATCH(CALCULADORA!J14,tPreciosSummerCamp[Semanas],1))</f>
        <v>0</v>
      </c>
      <c r="K16" s="68"/>
      <c r="L16" s="69"/>
      <c r="M16" s="70"/>
      <c r="O16" s="67"/>
      <c r="P16" s="67"/>
      <c r="Q16" s="67"/>
      <c r="R16" s="67"/>
      <c r="S16" s="67"/>
      <c r="T16" s="72" t="s">
        <v>36</v>
      </c>
      <c r="U16" s="67"/>
      <c r="V16" s="133">
        <f>INDEX(tPreciosSummerCamp[PrecioCamp],MATCH(CALCULADORA!T8,tPreciosSummerCamp[Semanas],1))+INDEX(tPreciosSummerCamp[PrecioCamp],MATCH(CALCULADORA!T10,tPreciosSummerCamp[Semanas],1))+INDEX(tPreciosSummerCamp[PrecioCamp],MATCH(CALCULADORA!T12,tPreciosSummerCamp[Semanas],1))+INDEX(tPreciosSummerCamp[PrecioCamp],MATCH(CALCULADORA!T14,tPreciosSummerCamp[Semanas],1))</f>
        <v>0</v>
      </c>
      <c r="W16" s="73"/>
      <c r="X16" s="69"/>
      <c r="Y16" s="74"/>
      <c r="AA16" s="49"/>
      <c r="AB16" s="49"/>
      <c r="AC16" s="49"/>
      <c r="AD16" s="75" t="s">
        <v>36</v>
      </c>
      <c r="AE16" s="134">
        <f>subtotal_countryCamp+subtotal_summerCamp+subtotal_sportsCamp+subtotal_campamentoSummerCamp</f>
        <v>0</v>
      </c>
      <c r="AF16" s="76"/>
      <c r="AG16" s="77"/>
    </row>
    <row r="17" spans="2:33" ht="15" customHeight="1" thickBot="1">
      <c r="B17" s="26"/>
      <c r="C17" s="78"/>
      <c r="D17" s="79"/>
      <c r="E17" s="80"/>
      <c r="F17" s="80"/>
      <c r="G17" s="80"/>
      <c r="H17" s="80"/>
      <c r="I17" s="80"/>
      <c r="J17" s="80"/>
      <c r="K17" s="81"/>
      <c r="L17" s="27"/>
      <c r="M17" s="82"/>
      <c r="N17" s="83"/>
      <c r="O17" s="84"/>
      <c r="P17" s="84"/>
      <c r="Q17" s="84"/>
      <c r="R17" s="84"/>
      <c r="S17" s="84"/>
      <c r="T17" s="84"/>
      <c r="U17" s="84"/>
      <c r="V17" s="84"/>
      <c r="W17" s="85"/>
      <c r="X17" s="28"/>
      <c r="Y17" s="86"/>
      <c r="Z17" s="87"/>
      <c r="AA17" s="88"/>
      <c r="AB17" s="88"/>
      <c r="AC17" s="88"/>
      <c r="AD17" s="88"/>
      <c r="AE17" s="88"/>
      <c r="AF17" s="89"/>
      <c r="AG17" s="29"/>
    </row>
    <row r="18" spans="2:33">
      <c r="B18" s="26"/>
      <c r="C18" s="27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8"/>
      <c r="Y18" s="28"/>
      <c r="Z18" s="28"/>
      <c r="AA18" s="27"/>
      <c r="AB18" s="27"/>
      <c r="AC18" s="27"/>
      <c r="AD18" s="27"/>
      <c r="AE18" s="28"/>
      <c r="AF18" s="27"/>
      <c r="AG18" s="29"/>
    </row>
    <row r="19" spans="2:33" ht="12.75" thickBot="1">
      <c r="B19" s="26"/>
      <c r="C19" s="27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8"/>
      <c r="Y19" s="28"/>
      <c r="Z19" s="28"/>
      <c r="AA19" s="27"/>
      <c r="AB19" s="27"/>
      <c r="AC19" s="27"/>
      <c r="AD19" s="27"/>
      <c r="AE19" s="28"/>
      <c r="AF19" s="27"/>
      <c r="AG19" s="29"/>
    </row>
    <row r="20" spans="2:33" ht="26.1" customHeight="1">
      <c r="B20" s="26"/>
      <c r="C20" s="90"/>
      <c r="D20" s="42" t="s">
        <v>72</v>
      </c>
      <c r="E20" s="42"/>
      <c r="F20" s="42"/>
      <c r="G20" s="42"/>
      <c r="H20" s="42"/>
      <c r="I20" s="42"/>
      <c r="J20" s="42"/>
      <c r="K20" s="91"/>
      <c r="L20" s="27"/>
      <c r="M20" s="92" t="s">
        <v>64</v>
      </c>
      <c r="N20" s="93"/>
      <c r="O20" s="93"/>
      <c r="P20" s="93"/>
      <c r="Q20" s="93"/>
      <c r="R20" s="93"/>
      <c r="S20" s="93"/>
      <c r="T20" s="93"/>
      <c r="U20" s="94"/>
      <c r="V20" s="95" t="s">
        <v>34</v>
      </c>
      <c r="W20" s="96"/>
      <c r="X20" s="28"/>
      <c r="Y20" s="97"/>
      <c r="Z20" s="42" t="s">
        <v>70</v>
      </c>
      <c r="AA20" s="42"/>
      <c r="AB20" s="42"/>
      <c r="AC20" s="42"/>
      <c r="AD20" s="42"/>
      <c r="AE20" s="42"/>
      <c r="AF20" s="91"/>
      <c r="AG20" s="29"/>
    </row>
    <row r="21" spans="2:33" ht="15" customHeight="1">
      <c r="B21" s="26"/>
      <c r="C21" s="53"/>
      <c r="D21" s="48"/>
      <c r="E21" s="49"/>
      <c r="F21" s="49"/>
      <c r="G21" s="49"/>
      <c r="H21" s="49"/>
      <c r="I21" s="49"/>
      <c r="J21" s="49"/>
      <c r="K21" s="54"/>
      <c r="L21" s="27"/>
      <c r="M21" s="98"/>
      <c r="N21" s="48"/>
      <c r="O21" s="49"/>
      <c r="P21" s="49"/>
      <c r="Q21" s="49"/>
      <c r="R21" s="49"/>
      <c r="S21" s="49"/>
      <c r="T21" s="49"/>
      <c r="U21" s="48"/>
      <c r="V21" s="49"/>
      <c r="W21" s="99"/>
      <c r="X21" s="28"/>
      <c r="Y21" s="100"/>
      <c r="Z21" s="101"/>
      <c r="AA21" s="49"/>
      <c r="AB21" s="102"/>
      <c r="AC21" s="102"/>
      <c r="AD21" s="103"/>
      <c r="AE21" s="104"/>
      <c r="AF21" s="54"/>
      <c r="AG21" s="29"/>
    </row>
    <row r="22" spans="2:33" ht="15" customHeight="1">
      <c r="B22" s="26"/>
      <c r="C22" s="53"/>
      <c r="D22" s="160" t="s">
        <v>91</v>
      </c>
      <c r="E22" s="49"/>
      <c r="F22" s="139" t="s">
        <v>80</v>
      </c>
      <c r="G22" s="139" t="s">
        <v>81</v>
      </c>
      <c r="H22" s="139" t="s">
        <v>82</v>
      </c>
      <c r="I22" s="139" t="s">
        <v>83</v>
      </c>
      <c r="J22" s="152" t="s">
        <v>79</v>
      </c>
      <c r="K22" s="54"/>
      <c r="L22" s="27"/>
      <c r="M22" s="98"/>
      <c r="N22" s="157" t="s">
        <v>88</v>
      </c>
      <c r="O22" s="49"/>
      <c r="P22" s="105" t="s">
        <v>80</v>
      </c>
      <c r="Q22" s="105" t="s">
        <v>81</v>
      </c>
      <c r="R22" s="105" t="s">
        <v>82</v>
      </c>
      <c r="S22" s="105" t="s">
        <v>83</v>
      </c>
      <c r="T22" s="149" t="s">
        <v>79</v>
      </c>
      <c r="U22" s="48"/>
      <c r="V22" s="49"/>
      <c r="W22" s="99"/>
      <c r="X22" s="28"/>
      <c r="Y22" s="100"/>
      <c r="Z22" s="101"/>
      <c r="AA22" s="49"/>
      <c r="AB22" s="102"/>
      <c r="AC22" s="102"/>
      <c r="AD22" s="103"/>
      <c r="AE22" s="104"/>
      <c r="AF22" s="54"/>
      <c r="AG22" s="29"/>
    </row>
    <row r="23" spans="2:33" ht="6.95" customHeight="1">
      <c r="B23" s="26"/>
      <c r="C23" s="53"/>
      <c r="D23" s="48"/>
      <c r="E23" s="49"/>
      <c r="F23" s="49"/>
      <c r="G23" s="49"/>
      <c r="H23" s="49"/>
      <c r="I23" s="49"/>
      <c r="J23" s="49"/>
      <c r="K23" s="54"/>
      <c r="L23" s="27"/>
      <c r="M23" s="98"/>
      <c r="N23" s="48"/>
      <c r="O23" s="49"/>
      <c r="P23" s="49"/>
      <c r="Q23" s="49"/>
      <c r="R23" s="49"/>
      <c r="S23" s="49"/>
      <c r="T23" s="49"/>
      <c r="U23" s="48"/>
      <c r="V23" s="49"/>
      <c r="W23" s="99"/>
      <c r="X23" s="28"/>
      <c r="Y23" s="100"/>
      <c r="Z23" s="101"/>
      <c r="AA23" s="49"/>
      <c r="AB23" s="102"/>
      <c r="AC23" s="102"/>
      <c r="AD23" s="103"/>
      <c r="AE23" s="104"/>
      <c r="AF23" s="54"/>
      <c r="AG23" s="29"/>
    </row>
    <row r="24" spans="2:33" ht="20.100000000000001" customHeight="1">
      <c r="B24" s="26"/>
      <c r="C24" s="53"/>
      <c r="D24" s="155" t="s">
        <v>84</v>
      </c>
      <c r="E24" s="55"/>
      <c r="F24" s="140"/>
      <c r="G24" s="140"/>
      <c r="H24" s="140"/>
      <c r="I24" s="140"/>
      <c r="J24" s="141">
        <f>COUNTA(F24:I24)</f>
        <v>0</v>
      </c>
      <c r="K24" s="54"/>
      <c r="L24" s="27"/>
      <c r="M24" s="98"/>
      <c r="N24" s="156" t="s">
        <v>84</v>
      </c>
      <c r="O24" s="55"/>
      <c r="P24" s="145"/>
      <c r="Q24" s="145"/>
      <c r="R24" s="145"/>
      <c r="S24" s="145"/>
      <c r="T24" s="147">
        <f>COUNTA(P24:S24)</f>
        <v>0</v>
      </c>
      <c r="U24" s="56"/>
      <c r="V24" s="146"/>
      <c r="W24" s="99"/>
      <c r="X24" s="28"/>
      <c r="Y24" s="100"/>
      <c r="Z24" s="106" t="str">
        <f>"Pago Anticipado ( antes del "&amp; PROPER(TEXT(fechaProntoPago,"dd-mmmm")) &amp;" )"</f>
        <v>Pago Anticipado ( antes del 13-Mayo )</v>
      </c>
      <c r="AA24" s="107"/>
      <c r="AB24" s="108"/>
      <c r="AC24" s="108"/>
      <c r="AD24" s="109"/>
      <c r="AE24" s="135">
        <f>IF(AND(AA15&gt;0,ISBLANK(AC15)),-(subtotal_calculadora*(descuentoProntoPago/100)),0)</f>
        <v>0</v>
      </c>
      <c r="AF24" s="110"/>
      <c r="AG24" s="29"/>
    </row>
    <row r="25" spans="2:33" ht="6.95" customHeight="1">
      <c r="B25" s="26"/>
      <c r="C25" s="53"/>
      <c r="D25" s="163"/>
      <c r="E25" s="57"/>
      <c r="F25" s="57"/>
      <c r="G25" s="57"/>
      <c r="H25" s="57"/>
      <c r="I25" s="57"/>
      <c r="J25" s="58"/>
      <c r="K25" s="54"/>
      <c r="L25" s="27"/>
      <c r="M25" s="98"/>
      <c r="N25" s="164"/>
      <c r="O25" s="57"/>
      <c r="P25" s="57"/>
      <c r="Q25" s="57"/>
      <c r="R25" s="57"/>
      <c r="S25" s="57"/>
      <c r="T25" s="58"/>
      <c r="U25" s="58"/>
      <c r="V25" s="59"/>
      <c r="W25" s="99"/>
      <c r="X25" s="28"/>
      <c r="Y25" s="100"/>
      <c r="Z25" s="111"/>
      <c r="AA25" s="112"/>
      <c r="AB25" s="102"/>
      <c r="AC25" s="102"/>
      <c r="AD25" s="103"/>
      <c r="AE25" s="113"/>
      <c r="AF25" s="54"/>
      <c r="AG25" s="29"/>
    </row>
    <row r="26" spans="2:33" ht="20.100000000000001" customHeight="1">
      <c r="B26" s="26"/>
      <c r="C26" s="53"/>
      <c r="D26" s="155" t="s">
        <v>85</v>
      </c>
      <c r="E26" s="55"/>
      <c r="F26" s="140"/>
      <c r="G26" s="140"/>
      <c r="H26" s="140"/>
      <c r="I26" s="140"/>
      <c r="J26" s="141">
        <f>COUNTA(F26:I26)</f>
        <v>0</v>
      </c>
      <c r="K26" s="54"/>
      <c r="L26" s="27"/>
      <c r="M26" s="98"/>
      <c r="N26" s="156" t="s">
        <v>85</v>
      </c>
      <c r="O26" s="55"/>
      <c r="P26" s="145"/>
      <c r="Q26" s="145"/>
      <c r="R26" s="145"/>
      <c r="S26" s="145"/>
      <c r="T26" s="147">
        <f>COUNTA(P26:S26)</f>
        <v>0</v>
      </c>
      <c r="U26" s="56"/>
      <c r="V26" s="146"/>
      <c r="W26" s="99"/>
      <c r="X26" s="28"/>
      <c r="Y26" s="100"/>
      <c r="Z26" s="114" t="str">
        <f t="array" ref="Z26">"Nº hijos inscritos ( " &amp;SUM(N(J8:J14&gt;0),N(T8:T14&gt;0),N(J24:J30&gt;0),N(T24:T30&gt;0)) &amp; " )"</f>
        <v>Nº hijos inscritos ( 0 )</v>
      </c>
      <c r="AA26" s="107"/>
      <c r="AB26" s="108"/>
      <c r="AC26" s="108"/>
      <c r="AD26" s="109"/>
      <c r="AE26" s="135">
        <f>-subtotal_calculadora*(INDEX(tDescuentoHermanos[Descuento],MATCH(N(J8&gt;0)+N(J10&gt;0)+N(J12&gt;0)+N(J14&gt;0)+N(T8&gt;0)+N(T10&gt;0)+N(T12&gt;0)+N(T14&gt;0)+N(J24&gt;0)+N(J26&gt;0)+N(J28&gt;0)+N(J30&gt;0)+N(T24&gt;0)+N(T26&gt;0)+N(T28&gt;0)+N(T30&gt;0),tDescuentoHermanos[Hermanos],1))/100)</f>
        <v>0</v>
      </c>
      <c r="AF26" s="110"/>
      <c r="AG26" s="29"/>
    </row>
    <row r="27" spans="2:33" ht="6.95" customHeight="1">
      <c r="B27" s="26"/>
      <c r="C27" s="53"/>
      <c r="D27" s="163"/>
      <c r="E27" s="57"/>
      <c r="F27" s="57"/>
      <c r="G27" s="57"/>
      <c r="H27" s="57"/>
      <c r="I27" s="57"/>
      <c r="J27" s="58"/>
      <c r="K27" s="54"/>
      <c r="L27" s="27"/>
      <c r="M27" s="98"/>
      <c r="N27" s="164"/>
      <c r="O27" s="57"/>
      <c r="P27" s="57"/>
      <c r="Q27" s="57"/>
      <c r="R27" s="57"/>
      <c r="S27" s="57"/>
      <c r="T27" s="58"/>
      <c r="U27" s="58"/>
      <c r="V27" s="59"/>
      <c r="W27" s="99"/>
      <c r="X27" s="28"/>
      <c r="Y27" s="100"/>
      <c r="Z27" s="111"/>
      <c r="AA27" s="112"/>
      <c r="AB27" s="102"/>
      <c r="AC27" s="102"/>
      <c r="AD27" s="103"/>
      <c r="AE27" s="113"/>
      <c r="AF27" s="54"/>
      <c r="AG27" s="29"/>
    </row>
    <row r="28" spans="2:33" ht="20.100000000000001" customHeight="1">
      <c r="B28" s="26"/>
      <c r="C28" s="53"/>
      <c r="D28" s="155" t="s">
        <v>86</v>
      </c>
      <c r="E28" s="55"/>
      <c r="F28" s="140"/>
      <c r="G28" s="140"/>
      <c r="H28" s="140"/>
      <c r="I28" s="140"/>
      <c r="J28" s="141">
        <f>COUNTA(F28:I28)</f>
        <v>0</v>
      </c>
      <c r="K28" s="54"/>
      <c r="L28" s="27"/>
      <c r="M28" s="98"/>
      <c r="N28" s="156" t="s">
        <v>86</v>
      </c>
      <c r="O28" s="55"/>
      <c r="P28" s="145"/>
      <c r="Q28" s="145"/>
      <c r="R28" s="145"/>
      <c r="S28" s="145"/>
      <c r="T28" s="147">
        <f>COUNTA(P28:S28)</f>
        <v>0</v>
      </c>
      <c r="U28" s="56"/>
      <c r="V28" s="146"/>
      <c r="W28" s="99"/>
      <c r="X28" s="28"/>
      <c r="Y28" s="100"/>
      <c r="Z28" s="114" t="s">
        <v>35</v>
      </c>
      <c r="AA28" s="107"/>
      <c r="AB28" s="108"/>
      <c r="AC28" s="108"/>
      <c r="AD28" s="109"/>
      <c r="AE28" s="135">
        <f t="array" ref="AE28">(SUM(N(T8:T14&gt;1)*N(NOT(ISBLANK(V8:V14))))+SUM(N(T24:T30&gt;1)*N(NOT(ISBLANK(V24:V30)))))*(-50)</f>
        <v>0</v>
      </c>
      <c r="AF28" s="54"/>
      <c r="AG28" s="29"/>
    </row>
    <row r="29" spans="2:33" ht="6.95" customHeight="1">
      <c r="B29" s="26"/>
      <c r="C29" s="53"/>
      <c r="D29" s="163"/>
      <c r="E29" s="57"/>
      <c r="F29" s="57"/>
      <c r="G29" s="57"/>
      <c r="H29" s="57"/>
      <c r="I29" s="57"/>
      <c r="J29" s="58"/>
      <c r="K29" s="54"/>
      <c r="L29" s="27"/>
      <c r="M29" s="98"/>
      <c r="N29" s="164"/>
      <c r="O29" s="57"/>
      <c r="P29" s="57"/>
      <c r="Q29" s="57"/>
      <c r="R29" s="57"/>
      <c r="S29" s="57"/>
      <c r="T29" s="58"/>
      <c r="U29" s="58"/>
      <c r="V29" s="59"/>
      <c r="W29" s="99"/>
      <c r="X29" s="28"/>
      <c r="Y29" s="100"/>
      <c r="Z29" s="48"/>
      <c r="AA29" s="49"/>
      <c r="AB29" s="49"/>
      <c r="AC29" s="49"/>
      <c r="AD29" s="49"/>
      <c r="AE29" s="49"/>
      <c r="AF29" s="54"/>
      <c r="AG29" s="29"/>
    </row>
    <row r="30" spans="2:33" ht="20.100000000000001" customHeight="1">
      <c r="B30" s="26"/>
      <c r="C30" s="53"/>
      <c r="D30" s="155" t="s">
        <v>87</v>
      </c>
      <c r="E30" s="55"/>
      <c r="F30" s="140"/>
      <c r="G30" s="140"/>
      <c r="H30" s="140"/>
      <c r="I30" s="140"/>
      <c r="J30" s="141">
        <f>COUNTA(F30:I30)</f>
        <v>0</v>
      </c>
      <c r="K30" s="54"/>
      <c r="L30" s="27"/>
      <c r="M30" s="98"/>
      <c r="N30" s="156" t="s">
        <v>87</v>
      </c>
      <c r="O30" s="55"/>
      <c r="P30" s="145"/>
      <c r="Q30" s="145"/>
      <c r="R30" s="145"/>
      <c r="S30" s="145"/>
      <c r="T30" s="147">
        <f>COUNTA(P30:S30)</f>
        <v>0</v>
      </c>
      <c r="U30" s="56"/>
      <c r="V30" s="146"/>
      <c r="W30" s="99"/>
      <c r="X30" s="28"/>
      <c r="Y30" s="100"/>
      <c r="Z30" s="48"/>
      <c r="AA30" s="49"/>
      <c r="AB30" s="49"/>
      <c r="AC30" s="49"/>
      <c r="AD30" s="49"/>
      <c r="AE30" s="49"/>
      <c r="AF30" s="54"/>
      <c r="AG30" s="29"/>
    </row>
    <row r="31" spans="2:33" ht="15" customHeight="1">
      <c r="B31" s="26"/>
      <c r="C31" s="53"/>
      <c r="D31" s="115"/>
      <c r="E31" s="49"/>
      <c r="F31" s="49"/>
      <c r="G31" s="49"/>
      <c r="H31" s="49"/>
      <c r="I31" s="49"/>
      <c r="J31" s="49"/>
      <c r="K31" s="54"/>
      <c r="L31" s="27"/>
      <c r="M31" s="98"/>
      <c r="N31" s="116"/>
      <c r="O31" s="49"/>
      <c r="P31" s="49"/>
      <c r="Q31" s="49"/>
      <c r="R31" s="49"/>
      <c r="S31" s="49"/>
      <c r="T31" s="49"/>
      <c r="U31" s="49"/>
      <c r="V31" s="49"/>
      <c r="W31" s="99"/>
      <c r="X31" s="28"/>
      <c r="Y31" s="100"/>
      <c r="Z31" s="48"/>
      <c r="AA31" s="49"/>
      <c r="AB31" s="49"/>
      <c r="AC31" s="49"/>
      <c r="AD31" s="49"/>
      <c r="AE31" s="48"/>
      <c r="AF31" s="54"/>
      <c r="AG31" s="29"/>
    </row>
    <row r="32" spans="2:33" ht="20.100000000000001" customHeight="1">
      <c r="B32" s="26"/>
      <c r="C32" s="53"/>
      <c r="D32" s="117" t="s">
        <v>36</v>
      </c>
      <c r="E32" s="67"/>
      <c r="F32" s="67"/>
      <c r="G32" s="67"/>
      <c r="H32" s="67"/>
      <c r="I32" s="67"/>
      <c r="J32" s="131">
        <f>INDEX(tPreciosCampusDeportivo[PrecioSportCamp],MATCH(CALCULADORA!J24,tPreciosCampusDeportivo[Semanas],1))+INDEX(tPreciosCampusDeportivo[PrecioSportCamp],MATCH(CALCULADORA!J26,tPreciosCampusDeportivo[Semanas],1))+INDEX(tPreciosCampusDeportivo[PrecioSportCamp],MATCH(CALCULADORA!J28,tPreciosCampusDeportivo[Semanas],1))+INDEX(tPreciosCampusDeportivo[PrecioSportCamp],MATCH(CALCULADORA!J30,tPreciosCampusDeportivo[Semanas],1))</f>
        <v>0</v>
      </c>
      <c r="K32" s="54"/>
      <c r="L32" s="27"/>
      <c r="M32" s="98"/>
      <c r="N32" s="49"/>
      <c r="O32" s="67"/>
      <c r="P32" s="67"/>
      <c r="Q32" s="67"/>
      <c r="R32" s="67"/>
      <c r="S32" s="67"/>
      <c r="T32" s="118" t="s">
        <v>36</v>
      </c>
      <c r="U32" s="67"/>
      <c r="V32" s="132">
        <f>INDEX(tPreciosSummerCamp[PrecioCamp],MATCH(CALCULADORA!T24,tPreciosSummerCamp[Semanas],1))+INDEX(tPreciosSummerCamp[PrecioCamp],MATCH(CALCULADORA!T26,tPreciosSummerCamp[Semanas],1))+INDEX(tPreciosSummerCamp[PrecioCamp],MATCH(CALCULADORA!T28,tPreciosSummerCamp[Semanas],1))+INDEX(tPreciosSummerCamp[PrecioCamp],MATCH(CALCULADORA!T30,tPreciosSummerCamp[Semanas],1))</f>
        <v>0</v>
      </c>
      <c r="W32" s="99"/>
      <c r="X32" s="28"/>
      <c r="Y32" s="100"/>
      <c r="Z32" s="48"/>
      <c r="AA32" s="49"/>
      <c r="AB32" s="49"/>
      <c r="AC32" s="49"/>
      <c r="AD32" s="75" t="s">
        <v>67</v>
      </c>
      <c r="AE32" s="136">
        <f>subtotal_calculadora+desc_pagoAnticipado+desc_numeroHijos+des_asistenciaCampamento</f>
        <v>0</v>
      </c>
      <c r="AF32" s="54"/>
      <c r="AG32" s="29"/>
    </row>
    <row r="33" spans="2:33" ht="15" customHeight="1" thickBot="1">
      <c r="B33" s="26"/>
      <c r="C33" s="119"/>
      <c r="D33" s="87"/>
      <c r="E33" s="88"/>
      <c r="F33" s="88"/>
      <c r="G33" s="88"/>
      <c r="H33" s="88"/>
      <c r="I33" s="88"/>
      <c r="J33" s="88"/>
      <c r="K33" s="89"/>
      <c r="L33" s="27"/>
      <c r="M33" s="120"/>
      <c r="N33" s="121"/>
      <c r="O33" s="122"/>
      <c r="P33" s="122"/>
      <c r="Q33" s="122"/>
      <c r="R33" s="122"/>
      <c r="S33" s="122"/>
      <c r="T33" s="122"/>
      <c r="U33" s="122"/>
      <c r="V33" s="122"/>
      <c r="W33" s="123"/>
      <c r="X33" s="28"/>
      <c r="Y33" s="86"/>
      <c r="Z33" s="87"/>
      <c r="AA33" s="88"/>
      <c r="AB33" s="88"/>
      <c r="AC33" s="88"/>
      <c r="AD33" s="88"/>
      <c r="AE33" s="87"/>
      <c r="AF33" s="89"/>
      <c r="AG33" s="29"/>
    </row>
    <row r="34" spans="2:33" ht="30" customHeight="1" thickBot="1">
      <c r="B34" s="124"/>
      <c r="C34" s="125"/>
      <c r="D34" s="126"/>
      <c r="E34" s="125"/>
      <c r="F34" s="125"/>
      <c r="G34" s="125"/>
      <c r="H34" s="125"/>
      <c r="I34" s="125"/>
      <c r="J34" s="125"/>
      <c r="K34" s="125"/>
      <c r="L34" s="125"/>
      <c r="M34" s="125"/>
      <c r="N34" s="126"/>
      <c r="O34" s="125"/>
      <c r="P34" s="125"/>
      <c r="Q34" s="125"/>
      <c r="R34" s="125"/>
      <c r="S34" s="125"/>
      <c r="T34" s="125"/>
      <c r="U34" s="125"/>
      <c r="V34" s="125"/>
      <c r="W34" s="125"/>
      <c r="X34" s="126"/>
      <c r="Y34" s="126"/>
      <c r="Z34" s="126"/>
      <c r="AA34" s="125"/>
      <c r="AB34" s="125"/>
      <c r="AC34" s="125"/>
      <c r="AD34" s="125"/>
      <c r="AE34" s="126"/>
      <c r="AF34" s="125"/>
      <c r="AG34" s="127"/>
    </row>
    <row r="35" spans="2:33" hidden="1">
      <c r="AE35" s="48"/>
    </row>
    <row r="36" spans="2:33" ht="15" hidden="1" customHeight="1"/>
  </sheetData>
  <sheetProtection password="CF5E" sheet="1" objects="1" scenarios="1" selectLockedCells="1"/>
  <mergeCells count="4">
    <mergeCell ref="Z10:AE10"/>
    <mergeCell ref="Z5:AE9"/>
    <mergeCell ref="Z11:AE12"/>
    <mergeCell ref="Z13:AE14"/>
  </mergeCells>
  <conditionalFormatting sqref="Z5:Z7 Z10:Z11">
    <cfRule type="expression" dxfId="4" priority="8">
      <formula>#REF!&gt;0</formula>
    </cfRule>
  </conditionalFormatting>
  <conditionalFormatting sqref="Z24 Z26 Z28 AE21:AE23 AE25 AE27">
    <cfRule type="expression" dxfId="3" priority="7">
      <formula>#REF!&gt;0</formula>
    </cfRule>
  </conditionalFormatting>
  <conditionalFormatting sqref="AE32">
    <cfRule type="expression" dxfId="2" priority="4">
      <formula>#REF!&gt;0</formula>
    </cfRule>
  </conditionalFormatting>
  <conditionalFormatting sqref="AA15 AC15">
    <cfRule type="expression" dxfId="1" priority="1">
      <formula>AND(ISBLANK($AA$15),ISBLANK($AC$15))</formula>
    </cfRule>
    <cfRule type="expression" dxfId="0" priority="2">
      <formula>AND(NOT(ISBLANK($AC$15)),NOT(ISBLANK($AA$15)))</formula>
    </cfRule>
  </conditionalFormatting>
  <dataValidations count="2">
    <dataValidation type="list" allowBlank="1" showInputMessage="1" showErrorMessage="1" errorTitle="Error" error="Seleccione un campamento del listado" sqref="V8 V10 V12 V14" xr:uid="{ABC138CE-F169-4DF8-BD2B-15B842104376}">
      <formula1>INDIRECT("tCampamentos")</formula1>
    </dataValidation>
    <dataValidation type="list" allowBlank="1" showInputMessage="1" showErrorMessage="1" sqref="V24 V26 V28 V30" xr:uid="{178874DE-AFE2-41F8-B26B-48695F3EAD0A}">
      <formula1>INDIRECT("tCampamentos")</formula1>
    </dataValidation>
  </dataValidations>
  <printOptions horizontalCentered="1" verticalCentered="1"/>
  <pageMargins left="0" right="0" top="0" bottom="0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15</vt:i4>
      </vt:variant>
    </vt:vector>
  </HeadingPairs>
  <TitlesOfParts>
    <vt:vector size="16" baseType="lpstr">
      <vt:lpstr>CALCULADORA</vt:lpstr>
      <vt:lpstr>des_asistenciaCampamento</vt:lpstr>
      <vt:lpstr>desc_numeroHijos</vt:lpstr>
      <vt:lpstr>desc_pagoAnticipado</vt:lpstr>
      <vt:lpstr>descuentoCampamento</vt:lpstr>
      <vt:lpstr>descuentoProntoPago</vt:lpstr>
      <vt:lpstr>DescuentoTrabajadorCampus</vt:lpstr>
      <vt:lpstr>DescuentoTrabajadorViaro</vt:lpstr>
      <vt:lpstr>fechaInscripcion_tmp</vt:lpstr>
      <vt:lpstr>fechaProntoPago</vt:lpstr>
      <vt:lpstr>subtotal_calculadora</vt:lpstr>
      <vt:lpstr>subtotal_campamentoSummerCamp</vt:lpstr>
      <vt:lpstr>subtotal_countryCamp</vt:lpstr>
      <vt:lpstr>subtotal_sportsCamp</vt:lpstr>
      <vt:lpstr>subtotal_summerCamp</vt:lpstr>
      <vt:lpstr>trabajador</vt:lpstr>
    </vt:vector>
  </TitlesOfParts>
  <Company>DOINSA COL-LEGI VIARO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cexposito</dc:creator>
  <cp:lastModifiedBy>Carlos Exposito Rosales</cp:lastModifiedBy>
  <cp:lastPrinted>2024-04-09T14:12:36Z</cp:lastPrinted>
  <dcterms:created xsi:type="dcterms:W3CDTF">2022-03-07T10:35:07Z</dcterms:created>
  <dcterms:modified xsi:type="dcterms:W3CDTF">2025-04-10T19:03:44Z</dcterms:modified>
</cp:coreProperties>
</file>